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ttps://uniwa.sharepoint.com/teams/RES-CSI-Research-Teams-Group/Shared Documents/ACT - Human Services Delivery Tools and Resources/Delphi/Round 2/Embedded Docs/"/>
    </mc:Choice>
  </mc:AlternateContent>
  <xr:revisionPtr revIDLastSave="110" documentId="8_{179A6827-D7D2-45F3-9AEF-3BBF4B55E473}" xr6:coauthVersionLast="47" xr6:coauthVersionMax="47" xr10:uidLastSave="{C4D4E236-CBE0-4640-BEE1-57944639C11D}"/>
  <bookViews>
    <workbookView xWindow="-108" yWindow="-108" windowWidth="23256" windowHeight="12576" tabRatio="902" activeTab="3" xr2:uid="{00000000-000D-0000-FFFF-FFFF00000000}"/>
  </bookViews>
  <sheets>
    <sheet name="Notice" sheetId="1" r:id="rId1"/>
    <sheet name="Conventions" sheetId="7" r:id="rId2"/>
    <sheet name="Information" sheetId="4" r:id="rId3"/>
    <sheet name="Contents" sheetId="18" r:id="rId4"/>
    <sheet name="Version_Control" sheetId="8" r:id="rId5"/>
    <sheet name="Key_Data" sheetId="10" r:id="rId6"/>
    <sheet name="People" sheetId="11" r:id="rId7"/>
    <sheet name="Property" sheetId="12" r:id="rId8"/>
    <sheet name="Vehicles" sheetId="13" r:id="rId9"/>
    <sheet name="Direct_OH" sheetId="14" r:id="rId10"/>
    <sheet name="Capital_Purchases" sheetId="28" r:id="rId11"/>
    <sheet name="Program_Pricing" sheetId="17" r:id="rId12"/>
    <sheet name="Accommodation_Pricing" sheetId="26" r:id="rId13"/>
    <sheet name="Health_Professionals_Pricing" sheetId="21" r:id="rId14"/>
    <sheet name="Multiyear_Pricing" sheetId="29" r:id="rId15"/>
  </sheets>
  <definedNames>
    <definedName name="_xlnm._FilterDatabase" localSheetId="10" hidden="1">Capital_Purchases!$A$12:$AA$112</definedName>
    <definedName name="_xlnm._FilterDatabase" localSheetId="9" hidden="1">Direct_OH!$A$12:$Z$62</definedName>
    <definedName name="_xlnm._FilterDatabase" localSheetId="6" hidden="1">People!$A$12:$CJ$112</definedName>
    <definedName name="_xlnm._FilterDatabase" localSheetId="7">Property!$A$12:$W$37</definedName>
    <definedName name="_xlnm._FilterDatabase" localSheetId="8">Vehicles!$A$12:$R$62</definedName>
    <definedName name="accom_pricing_summary_table">Accommodation_Pricing!$F$63:$Y$64</definedName>
    <definedName name="accom_short_title">Key_Data!$C$40</definedName>
    <definedName name="accom_table">Key_Data!$C$48:$F$68</definedName>
    <definedName name="admin_oh_summary_table">#REF!</definedName>
    <definedName name="admin_short_title">Key_Data!$C$42</definedName>
    <definedName name="agency_uplift_rate">Key_Data!$C$24</definedName>
    <definedName name="AL_loading_rate">Key_Data!$C$20</definedName>
    <definedName name="AL_propn">Key_Data!$D$14</definedName>
    <definedName name="at_work_propn">Key_Data!$D$17</definedName>
    <definedName name="capital_by_house_summary">Capital_Purchases!$F$118:$Z$122</definedName>
    <definedName name="Capital_Other">Capital_Purchases!$E$121</definedName>
    <definedName name="Capital_Property">Capital_Purchases!$E$119</definedName>
    <definedName name="Capital_summary_table" localSheetId="10">Capital_Purchases!$E$118:$E$122</definedName>
    <definedName name="Capital_Total">Capital_Purchases!$E$122</definedName>
    <definedName name="Capital_Vehicle">Capital_Purchases!$E$120</definedName>
    <definedName name="comm_short_title">Key_Data!$C$38</definedName>
    <definedName name="corp_short_title">Key_Data!$C$37</definedName>
    <definedName name="Cost_Increase" localSheetId="14">Multiyear_Pricing!$G$10</definedName>
    <definedName name="Cost_Increase">Program_Pricing!#REF!</definedName>
    <definedName name="cost_type_anchor">Key_Data!$B$101</definedName>
    <definedName name="cost_type_counta">Key_Data!$B$104</definedName>
    <definedName name="cost_type_list">Key_Data!$B$102:$B$103</definedName>
    <definedName name="CPV_CSI">Notice!$A$3</definedName>
    <definedName name="current_rev">Version_Control!$A$23</definedName>
    <definedName name="Direct_OH">Direct_OH!$D$69</definedName>
    <definedName name="direct_oh_by_house_summary_table">Direct_OH!$E$68:$Y$69</definedName>
    <definedName name="direct_oh_summary_table">Direct_OH!$D$68:$D$69</definedName>
    <definedName name="direct_people_by_house_summary_table">People!$BI$123:$CC$124</definedName>
    <definedName name="direct_people_summary_table">People!$AL$123:$AL$124</definedName>
    <definedName name="dpa">Key_Data!$C$92</definedName>
    <definedName name="dpw">Key_Data!$C$93</definedName>
    <definedName name="DSO">Information!$C$10</definedName>
    <definedName name="emp_type_list">Key_Data!$B$118:$B$120</definedName>
    <definedName name="emp_type_table">Key_Data!$B$117:$E$120</definedName>
    <definedName name="fnpa">Key_Data!$C$96</definedName>
    <definedName name="full_programs_table">Key_Data!$B$35:$F$42</definedName>
    <definedName name="fundraising_short_title">Key_Data!$C$39</definedName>
    <definedName name="Hidden_column_warning">People!$CO$12</definedName>
    <definedName name="house_anchor">Key_Data!$C$48</definedName>
    <definedName name="hp_alloc_header">People!#REF!</definedName>
    <definedName name="hp_classn_anchor">Key_Data!$C$75</definedName>
    <definedName name="hp_classn_counta">Key_Data!$C$86</definedName>
    <definedName name="hp_classn_list">Key_Data!$C$76:$C$85</definedName>
    <definedName name="hp_cost_header">People!$CK$12</definedName>
    <definedName name="hp_emp_type">Key_Data!$B$120</definedName>
    <definedName name="hp_emp_type_anchor">Key_Data!$B$109</definedName>
    <definedName name="hp_emp_type_and_classn_anchor">People!$CH$147</definedName>
    <definedName name="hp_emp_type_counta">Key_Data!$B$112</definedName>
    <definedName name="hp_emp_type_list">Key_Data!$B$110:$B$111</definedName>
    <definedName name="hp_people_direct">People!$CK$169</definedName>
    <definedName name="hp_people_indirect">People!$CL$169</definedName>
    <definedName name="hp_pricing_summary_table">Health_Professionals_Pricing!$F$64:$Y$65</definedName>
    <definedName name="hp_sdu_table">People!$CH$147:$CL$167</definedName>
    <definedName name="hp_short_title">Key_Data!$C$41</definedName>
    <definedName name="hpsdupa">People!$CJ$169</definedName>
    <definedName name="inactive">Key_Data!$C$125</definedName>
    <definedName name="indirect_people_by_house_summary_table">People!$BI$128:$CC$129</definedName>
    <definedName name="indirect_people_summary_table">People!$AL$128:$AL$129</definedName>
    <definedName name="Length_of_Funding__Years">Key_Data!$F$36</definedName>
    <definedName name="LSL_rate">Key_Data!$C$22</definedName>
    <definedName name="model_start_year">Key_Data!$F$8</definedName>
    <definedName name="people_by_house_summary_table">People!#REF!</definedName>
    <definedName name="people_direct">People!$AL$124</definedName>
    <definedName name="people_indirect">People!$AL$129</definedName>
    <definedName name="people_summary_table">People!$AL$118:$AL$119</definedName>
    <definedName name="PH_propn">Key_Data!$D$15</definedName>
    <definedName name="_xlnm.Print_Area" localSheetId="5">Key_Data!$A$1:$H$125</definedName>
    <definedName name="_xlnm.Print_Area" localSheetId="0">Notice!$A$2:$A$11</definedName>
    <definedName name="_xlnm.Print_Titles" localSheetId="9">Direct_OH!$A:$C,Direct_OH!$1:$12</definedName>
    <definedName name="_xlnm.Print_Titles" localSheetId="5">Key_Data!$1:$8</definedName>
    <definedName name="_xlnm.Print_Titles" localSheetId="6">People!$A:$H,People!$1:$12</definedName>
    <definedName name="_xlnm.Print_Titles" localSheetId="7">Property!$A:$C,Property!$1:$12</definedName>
    <definedName name="_xlnm.Print_Titles" localSheetId="8">Vehicles!$A:$C,Vehicles!$1:$12</definedName>
    <definedName name="program_anchor">Key_Data!$C$35</definedName>
    <definedName name="program_list">Key_Data!$B$36:$B$42</definedName>
    <definedName name="program_pricing_summary_table" localSheetId="14">Multiyear_Pricing!#REF!</definedName>
    <definedName name="program_pricing_summary_table">Program_Pricing!#REF!</definedName>
    <definedName name="program_SDU">Key_Data!$D$36</definedName>
    <definedName name="program_sdu_price" localSheetId="14">Multiyear_Pricing!$D$61</definedName>
    <definedName name="program_sdu_price">Program_Pricing!$D$61</definedName>
    <definedName name="program_short">Key_Data!$C$36</definedName>
    <definedName name="program_title">Information!$C$12</definedName>
    <definedName name="program_title_anchor">Key_Data!$B$35</definedName>
    <definedName name="programs_table">Key_Data!$C$35:$F$42</definedName>
    <definedName name="Prop_Description">Property!$B$13:$B$42</definedName>
    <definedName name="Prop_NP_flag">Property!$D$13:$D$42</definedName>
    <definedName name="Prop_Ref">Property!$A$13:$A$42</definedName>
    <definedName name="Property_All">Property!$A$13:$D$42</definedName>
    <definedName name="property_by_house_summary_table">Property!$X$48:$AR$49</definedName>
    <definedName name="property_summary_table">Property!$W$48:$W$49</definedName>
    <definedName name="property_table">Property!$C$12:$W$42</definedName>
    <definedName name="property_total">Property!$W$49</definedName>
    <definedName name="ptax_rate">Key_Data!$C$30</definedName>
    <definedName name="rev_counta">Version_Control!$A$22</definedName>
    <definedName name="rev_list">Version_Control!$A$9:$A$21</definedName>
    <definedName name="rev_offset_anchor">Version_Control!$A$8</definedName>
    <definedName name="SDU_peryear">Key_Data!$E$36</definedName>
    <definedName name="SL_propn">Key_Data!$D$16</definedName>
    <definedName name="super_rate">Key_Data!$C$26</definedName>
    <definedName name="swhpa">Key_Data!$C$12</definedName>
    <definedName name="swhpfn">Key_Data!$C$11</definedName>
    <definedName name="swhpw">Key_Data!$C$10</definedName>
    <definedName name="title">Notice!$A$2</definedName>
    <definedName name="total_admin_oh">#REF!</definedName>
    <definedName name="total_indirect_people_costs_for_Admin_OH">People!#REF!</definedName>
    <definedName name="ubdpa">Key_Data!$F$69</definedName>
    <definedName name="Veh_Description">Vehicles!$B$13:$B$62</definedName>
    <definedName name="Veh_NP_flag">Vehicles!$D$13:$D$62</definedName>
    <definedName name="Veh_Ref">Vehicles!$A$13:$A$62</definedName>
    <definedName name="vehicle_total">Vehicles!$R$69</definedName>
    <definedName name="vehicles_by_house_summary_table">Vehicles!$AO$68:$BI$69</definedName>
    <definedName name="vehicles_summary_table">Vehicles!$R$68:$R$69</definedName>
    <definedName name="version">Notice!$A$4</definedName>
    <definedName name="wcomp_rate">Key_Data!$C$28</definedName>
    <definedName name="wpa">Key_Data!$C$94</definedName>
    <definedName name="wpfn">Key_Data!$C$95</definedName>
    <definedName name="year">Information!$C$14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2" i="12" l="1"/>
  <c r="D66" i="29"/>
  <c r="C64" i="29"/>
  <c r="B23" i="12" l="1"/>
  <c r="A1" i="7"/>
  <c r="AA6" i="28"/>
  <c r="Z6" i="28"/>
  <c r="E6" i="28"/>
  <c r="B6" i="28"/>
  <c r="C6" i="28"/>
  <c r="D6" i="28"/>
  <c r="Z6" i="14"/>
  <c r="Y6" i="14"/>
  <c r="C6" i="14"/>
  <c r="D6" i="14"/>
  <c r="B6" i="14"/>
  <c r="BJ6" i="13"/>
  <c r="BI6" i="13"/>
  <c r="AN6" i="13"/>
  <c r="AM6" i="13"/>
  <c r="R6" i="13"/>
  <c r="Q6" i="13"/>
  <c r="P6" i="13"/>
  <c r="F6" i="13"/>
  <c r="G6" i="13"/>
  <c r="H6" i="13"/>
  <c r="I6" i="13"/>
  <c r="J6" i="13"/>
  <c r="K6" i="13"/>
  <c r="L6" i="13"/>
  <c r="M6" i="13"/>
  <c r="N6" i="13"/>
  <c r="O6" i="13"/>
  <c r="C6" i="13"/>
  <c r="D6" i="13"/>
  <c r="E6" i="13"/>
  <c r="B6" i="13"/>
  <c r="AS6" i="12"/>
  <c r="AR6" i="12"/>
  <c r="W13" i="12"/>
  <c r="W6" i="12"/>
  <c r="U6" i="12"/>
  <c r="V6" i="12"/>
  <c r="T6" i="12"/>
  <c r="S6" i="12"/>
  <c r="F6" i="12"/>
  <c r="G6" i="12"/>
  <c r="H6" i="12"/>
  <c r="I6" i="12"/>
  <c r="J6" i="12"/>
  <c r="K6" i="12"/>
  <c r="L6" i="12"/>
  <c r="M6" i="12"/>
  <c r="N6" i="12"/>
  <c r="O6" i="12"/>
  <c r="P6" i="12"/>
  <c r="Q6" i="12"/>
  <c r="R6" i="12"/>
  <c r="E6" i="12"/>
  <c r="C6" i="12"/>
  <c r="D6" i="12"/>
  <c r="B6" i="12"/>
  <c r="CD6" i="11"/>
  <c r="CC6" i="11"/>
  <c r="BH6" i="11"/>
  <c r="BG6" i="11"/>
  <c r="AK6" i="11"/>
  <c r="AL6" i="11"/>
  <c r="AB6" i="11"/>
  <c r="Y13" i="11"/>
  <c r="J53" i="29"/>
  <c r="J52" i="29"/>
  <c r="D12" i="29"/>
  <c r="C59" i="29"/>
  <c r="D54" i="29"/>
  <c r="J35" i="29"/>
  <c r="J34" i="29"/>
  <c r="J33" i="29"/>
  <c r="D16" i="29"/>
  <c r="J15" i="29"/>
  <c r="D15" i="29"/>
  <c r="A14" i="29"/>
  <c r="J12" i="29"/>
  <c r="H12" i="29"/>
  <c r="G12" i="29"/>
  <c r="F12" i="29"/>
  <c r="E12" i="29"/>
  <c r="A5" i="29"/>
  <c r="A28" i="18" s="1"/>
  <c r="A2" i="29"/>
  <c r="A1" i="29"/>
  <c r="D35" i="17"/>
  <c r="D34" i="17"/>
  <c r="D33" i="17"/>
  <c r="AC37" i="21"/>
  <c r="F54" i="26"/>
  <c r="E119" i="28"/>
  <c r="E120" i="28"/>
  <c r="H119" i="28"/>
  <c r="G119" i="28"/>
  <c r="G121" i="28" s="1"/>
  <c r="I119" i="28"/>
  <c r="J119" i="28"/>
  <c r="K119" i="28"/>
  <c r="L119" i="28"/>
  <c r="M119" i="28"/>
  <c r="N119" i="28"/>
  <c r="O119" i="28"/>
  <c r="O121" i="28" s="1"/>
  <c r="P119" i="28"/>
  <c r="P121" i="28" s="1"/>
  <c r="Q119" i="28"/>
  <c r="R119" i="28"/>
  <c r="S119" i="28"/>
  <c r="T119" i="28"/>
  <c r="U119" i="28"/>
  <c r="V119" i="28"/>
  <c r="W119" i="28"/>
  <c r="W121" i="28" s="1"/>
  <c r="X119" i="28"/>
  <c r="X121" i="28" s="1"/>
  <c r="Y119" i="28"/>
  <c r="AC36" i="26"/>
  <c r="A97" i="28"/>
  <c r="A96" i="28"/>
  <c r="A103" i="28"/>
  <c r="A102" i="28"/>
  <c r="A101" i="28"/>
  <c r="A100" i="28"/>
  <c r="A99" i="28"/>
  <c r="A98" i="28"/>
  <c r="A95" i="28"/>
  <c r="A94" i="28"/>
  <c r="CE148" i="11"/>
  <c r="CH148" i="11" s="1"/>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E118" i="28"/>
  <c r="Y114" i="28"/>
  <c r="Y122" i="28" s="1"/>
  <c r="X114" i="28"/>
  <c r="X122" i="28" s="1"/>
  <c r="W114" i="28"/>
  <c r="W122" i="28" s="1"/>
  <c r="V114" i="28"/>
  <c r="V122" i="28" s="1"/>
  <c r="U114" i="28"/>
  <c r="U122" i="28" s="1"/>
  <c r="T114" i="28"/>
  <c r="T122" i="28" s="1"/>
  <c r="S114" i="28"/>
  <c r="S122" i="28" s="1"/>
  <c r="R114" i="28"/>
  <c r="R122" i="28" s="1"/>
  <c r="Q114" i="28"/>
  <c r="Q122" i="28" s="1"/>
  <c r="P114" i="28"/>
  <c r="P122" i="28" s="1"/>
  <c r="O114" i="28"/>
  <c r="O122" i="28" s="1"/>
  <c r="N114" i="28"/>
  <c r="N122" i="28" s="1"/>
  <c r="M114" i="28"/>
  <c r="M122" i="28" s="1"/>
  <c r="L114" i="28"/>
  <c r="L122" i="28" s="1"/>
  <c r="K114" i="28"/>
  <c r="K122" i="28" s="1"/>
  <c r="J114" i="28"/>
  <c r="J122" i="28" s="1"/>
  <c r="I114" i="28"/>
  <c r="I122" i="28" s="1"/>
  <c r="H114" i="28"/>
  <c r="H122" i="28" s="1"/>
  <c r="G114" i="28"/>
  <c r="G122" i="28" s="1"/>
  <c r="E114" i="28"/>
  <c r="E122" i="28" s="1"/>
  <c r="A112" i="28"/>
  <c r="A111" i="28"/>
  <c r="A110" i="28"/>
  <c r="A109" i="28"/>
  <c r="A108" i="28"/>
  <c r="A107" i="28"/>
  <c r="A106" i="28"/>
  <c r="A105" i="28"/>
  <c r="A104" i="28"/>
  <c r="A93" i="28"/>
  <c r="A92" i="28"/>
  <c r="A91" i="28"/>
  <c r="A90" i="28"/>
  <c r="A89" i="28"/>
  <c r="A88" i="28"/>
  <c r="A87" i="28"/>
  <c r="A86" i="28"/>
  <c r="A85" i="28"/>
  <c r="A84" i="28"/>
  <c r="A83" i="28"/>
  <c r="A82" i="28"/>
  <c r="A81" i="28"/>
  <c r="A80" i="28"/>
  <c r="A79" i="28"/>
  <c r="A78" i="28"/>
  <c r="A77" i="28"/>
  <c r="A76" i="28"/>
  <c r="A75" i="28"/>
  <c r="A74" i="28"/>
  <c r="A73" i="28"/>
  <c r="A72" i="28"/>
  <c r="A71" i="28"/>
  <c r="A70" i="28"/>
  <c r="A69" i="28"/>
  <c r="A68" i="28"/>
  <c r="A67" i="28"/>
  <c r="A66" i="28"/>
  <c r="A65" i="28"/>
  <c r="A64" i="28"/>
  <c r="A63" i="28"/>
  <c r="A22" i="28"/>
  <c r="A21" i="28"/>
  <c r="A20" i="28"/>
  <c r="A19" i="28"/>
  <c r="A18" i="28"/>
  <c r="A17" i="28"/>
  <c r="A16" i="28"/>
  <c r="A15" i="28"/>
  <c r="A14" i="28"/>
  <c r="A13" i="28"/>
  <c r="Y9" i="28"/>
  <c r="X9" i="28"/>
  <c r="W9" i="28"/>
  <c r="V9" i="28"/>
  <c r="U9" i="28"/>
  <c r="T9" i="28"/>
  <c r="S9" i="28"/>
  <c r="R9" i="28"/>
  <c r="Q9" i="28"/>
  <c r="P9" i="28"/>
  <c r="O9" i="28"/>
  <c r="N9" i="28"/>
  <c r="M9" i="28"/>
  <c r="L9" i="28"/>
  <c r="K9" i="28"/>
  <c r="J9" i="28"/>
  <c r="I9" i="28"/>
  <c r="H9" i="28"/>
  <c r="G9" i="28"/>
  <c r="E9" i="28"/>
  <c r="Y7" i="28"/>
  <c r="Y12" i="28" s="1"/>
  <c r="Y1" i="28" s="1"/>
  <c r="X7" i="28"/>
  <c r="X118" i="28" s="1"/>
  <c r="W7" i="28"/>
  <c r="W12" i="28" s="1"/>
  <c r="W1" i="28" s="1"/>
  <c r="V7" i="28"/>
  <c r="V118" i="28" s="1"/>
  <c r="U7" i="28"/>
  <c r="U118" i="28" s="1"/>
  <c r="T7" i="28"/>
  <c r="T12" i="28" s="1"/>
  <c r="T1" i="28" s="1"/>
  <c r="S7" i="28"/>
  <c r="S118" i="28" s="1"/>
  <c r="R7" i="28"/>
  <c r="R118" i="28" s="1"/>
  <c r="Q7" i="28"/>
  <c r="Q12" i="28" s="1"/>
  <c r="Q1" i="28" s="1"/>
  <c r="P7" i="28"/>
  <c r="P118" i="28" s="1"/>
  <c r="O7" i="28"/>
  <c r="O12" i="28" s="1"/>
  <c r="O1" i="28" s="1"/>
  <c r="N7" i="28"/>
  <c r="N118" i="28" s="1"/>
  <c r="M7" i="28"/>
  <c r="M118" i="28" s="1"/>
  <c r="L7" i="28"/>
  <c r="L12" i="28" s="1"/>
  <c r="L1" i="28" s="1"/>
  <c r="K7" i="28"/>
  <c r="K118" i="28" s="1"/>
  <c r="J7" i="28"/>
  <c r="J118" i="28" s="1"/>
  <c r="I7" i="28"/>
  <c r="I12" i="28" s="1"/>
  <c r="I1" i="28" s="1"/>
  <c r="H7" i="28"/>
  <c r="H118" i="28" s="1"/>
  <c r="G7" i="28"/>
  <c r="G12" i="28" s="1"/>
  <c r="G1" i="28" s="1"/>
  <c r="F7" i="28"/>
  <c r="A5" i="28"/>
  <c r="A20" i="18" s="1"/>
  <c r="A2" i="28"/>
  <c r="E1" i="28"/>
  <c r="A1" i="28"/>
  <c r="AB114" i="11"/>
  <c r="A1" i="4"/>
  <c r="A2" i="4"/>
  <c r="A3" i="4"/>
  <c r="D68" i="14"/>
  <c r="R68" i="13"/>
  <c r="AL118" i="11"/>
  <c r="AL124" i="11"/>
  <c r="D22" i="29" s="1"/>
  <c r="A1" i="11"/>
  <c r="BJ12" i="13"/>
  <c r="BI12" i="13"/>
  <c r="AN12" i="13"/>
  <c r="AM12" i="13"/>
  <c r="P13" i="13"/>
  <c r="AS13" i="13" s="1"/>
  <c r="P14" i="13"/>
  <c r="BG12" i="11"/>
  <c r="BH12" i="11"/>
  <c r="CD12" i="11"/>
  <c r="CC12" i="11"/>
  <c r="D12" i="21"/>
  <c r="G15" i="26"/>
  <c r="H15" i="26"/>
  <c r="I15" i="26"/>
  <c r="J15" i="26"/>
  <c r="K15" i="26"/>
  <c r="L15" i="26"/>
  <c r="M15" i="26"/>
  <c r="N15" i="26"/>
  <c r="O15" i="26"/>
  <c r="P15" i="26"/>
  <c r="Q15" i="26"/>
  <c r="R15" i="26"/>
  <c r="S15" i="26"/>
  <c r="T15" i="26"/>
  <c r="U15" i="26"/>
  <c r="V15" i="26"/>
  <c r="W15" i="26"/>
  <c r="X15" i="26"/>
  <c r="Y15" i="26"/>
  <c r="F15" i="26"/>
  <c r="Y7" i="12"/>
  <c r="Y48" i="12" s="1"/>
  <c r="Z7" i="12"/>
  <c r="Z48" i="12" s="1"/>
  <c r="AA7" i="12"/>
  <c r="AA48" i="12" s="1"/>
  <c r="AB7" i="12"/>
  <c r="AB48" i="12" s="1"/>
  <c r="AC7" i="12"/>
  <c r="AC48" i="12" s="1"/>
  <c r="AD7" i="12"/>
  <c r="AD48" i="12" s="1"/>
  <c r="AE7" i="12"/>
  <c r="AE48" i="12" s="1"/>
  <c r="AF7" i="12"/>
  <c r="AF48" i="12" s="1"/>
  <c r="AG7" i="12"/>
  <c r="AG48" i="12" s="1"/>
  <c r="AH7" i="12"/>
  <c r="AH12" i="12" s="1"/>
  <c r="AH1" i="12" s="1"/>
  <c r="AI7" i="12"/>
  <c r="AI12" i="12" s="1"/>
  <c r="AI1" i="12" s="1"/>
  <c r="AJ7" i="12"/>
  <c r="AJ48" i="12" s="1"/>
  <c r="AK7" i="12"/>
  <c r="AK48" i="12" s="1"/>
  <c r="AL7" i="12"/>
  <c r="AL48" i="12" s="1"/>
  <c r="AM7" i="12"/>
  <c r="AM48" i="12" s="1"/>
  <c r="AN7" i="12"/>
  <c r="AN48" i="12" s="1"/>
  <c r="AO7" i="12"/>
  <c r="AO48" i="12" s="1"/>
  <c r="AP7" i="12"/>
  <c r="AP48" i="12" s="1"/>
  <c r="AQ7" i="12"/>
  <c r="AQ48" i="12" s="1"/>
  <c r="X7" i="12"/>
  <c r="AQ44" i="12"/>
  <c r="AQ49" i="12" s="1"/>
  <c r="AP44" i="12"/>
  <c r="AP49" i="12" s="1"/>
  <c r="AO44" i="12"/>
  <c r="AO49" i="12" s="1"/>
  <c r="AN44" i="12"/>
  <c r="AN49" i="12" s="1"/>
  <c r="AM44" i="12"/>
  <c r="AM49" i="12" s="1"/>
  <c r="AL44" i="12"/>
  <c r="AL49" i="12" s="1"/>
  <c r="AK44" i="12"/>
  <c r="AK49" i="12" s="1"/>
  <c r="AJ44" i="12"/>
  <c r="AJ49" i="12" s="1"/>
  <c r="AI44" i="12"/>
  <c r="AI49" i="12" s="1"/>
  <c r="AH44" i="12"/>
  <c r="AH49" i="12" s="1"/>
  <c r="AG44" i="12"/>
  <c r="AG49" i="12" s="1"/>
  <c r="AF44" i="12"/>
  <c r="AF49" i="12" s="1"/>
  <c r="AE44" i="12"/>
  <c r="AE49" i="12" s="1"/>
  <c r="AD44" i="12"/>
  <c r="AD49" i="12" s="1"/>
  <c r="AC44" i="12"/>
  <c r="AC49" i="12" s="1"/>
  <c r="AB44" i="12"/>
  <c r="AB49" i="12" s="1"/>
  <c r="AA44" i="12"/>
  <c r="AA49" i="12" s="1"/>
  <c r="Z44" i="12"/>
  <c r="Z49" i="12" s="1"/>
  <c r="Y44" i="12"/>
  <c r="Y49" i="12" s="1"/>
  <c r="AQ9" i="12"/>
  <c r="AP9" i="12"/>
  <c r="AO9" i="12"/>
  <c r="AN9" i="12"/>
  <c r="AM9" i="12"/>
  <c r="AL9" i="12"/>
  <c r="AK9" i="12"/>
  <c r="AJ9" i="12"/>
  <c r="AI9" i="12"/>
  <c r="AH9" i="12"/>
  <c r="AG9" i="12"/>
  <c r="AF9" i="12"/>
  <c r="AE9" i="12"/>
  <c r="AD9" i="12"/>
  <c r="AC9" i="12"/>
  <c r="AB9" i="12"/>
  <c r="AA9" i="12"/>
  <c r="Z9" i="12"/>
  <c r="Y9" i="12"/>
  <c r="W48" i="12"/>
  <c r="AL128" i="11"/>
  <c r="AL123" i="11"/>
  <c r="B36" i="10"/>
  <c r="AP7" i="13"/>
  <c r="AP68" i="13" s="1"/>
  <c r="AQ7" i="13"/>
  <c r="AQ68" i="13" s="1"/>
  <c r="AR7" i="13"/>
  <c r="AR68" i="13" s="1"/>
  <c r="AS7" i="13"/>
  <c r="AS68" i="13" s="1"/>
  <c r="AT7" i="13"/>
  <c r="AT68" i="13" s="1"/>
  <c r="AU7" i="13"/>
  <c r="AU68" i="13" s="1"/>
  <c r="AV7" i="13"/>
  <c r="AV68" i="13" s="1"/>
  <c r="AW7" i="13"/>
  <c r="AW68" i="13" s="1"/>
  <c r="AX7" i="13"/>
  <c r="AX68" i="13" s="1"/>
  <c r="AY7" i="13"/>
  <c r="AY12" i="13" s="1"/>
  <c r="AZ7" i="13"/>
  <c r="AZ68" i="13" s="1"/>
  <c r="BA7" i="13"/>
  <c r="BA12" i="13" s="1"/>
  <c r="BB7" i="13"/>
  <c r="BB68" i="13" s="1"/>
  <c r="BC7" i="13"/>
  <c r="BC68" i="13" s="1"/>
  <c r="BD7" i="13"/>
  <c r="BD12" i="13" s="1"/>
  <c r="BE7" i="13"/>
  <c r="BE12" i="13" s="1"/>
  <c r="BF7" i="13"/>
  <c r="BF68" i="13" s="1"/>
  <c r="BG7" i="13"/>
  <c r="BG12" i="13" s="1"/>
  <c r="BH7" i="13"/>
  <c r="BH68" i="13" s="1"/>
  <c r="T64" i="13"/>
  <c r="U64" i="13"/>
  <c r="V64" i="13"/>
  <c r="W64" i="13"/>
  <c r="X64" i="13"/>
  <c r="Y64" i="13"/>
  <c r="Z64" i="13"/>
  <c r="AA64" i="13"/>
  <c r="AB64" i="13"/>
  <c r="AC64" i="13"/>
  <c r="AD64" i="13"/>
  <c r="AE64" i="13"/>
  <c r="AF64" i="13"/>
  <c r="AG64" i="13"/>
  <c r="AH64" i="13"/>
  <c r="AI64" i="13"/>
  <c r="AJ64" i="13"/>
  <c r="AK64" i="13"/>
  <c r="AL64" i="13"/>
  <c r="AO7" i="13"/>
  <c r="AO12" i="13" s="1"/>
  <c r="AG7" i="13"/>
  <c r="AG12" i="13" s="1"/>
  <c r="AG1" i="13" s="1"/>
  <c r="AH7" i="13"/>
  <c r="AH12" i="13" s="1"/>
  <c r="AH1" i="13" s="1"/>
  <c r="AI7" i="13"/>
  <c r="AI12" i="13" s="1"/>
  <c r="AI1" i="13" s="1"/>
  <c r="AJ7" i="13"/>
  <c r="AJ12" i="13" s="1"/>
  <c r="AJ1" i="13" s="1"/>
  <c r="AK7" i="13"/>
  <c r="AK12" i="13" s="1"/>
  <c r="AK1" i="13" s="1"/>
  <c r="AL7" i="13"/>
  <c r="AL12" i="13" s="1"/>
  <c r="AL1" i="13" s="1"/>
  <c r="T7" i="13"/>
  <c r="T12" i="13" s="1"/>
  <c r="T1" i="13" s="1"/>
  <c r="U7" i="13"/>
  <c r="U12" i="13" s="1"/>
  <c r="U1" i="13" s="1"/>
  <c r="V7" i="13"/>
  <c r="V12" i="13" s="1"/>
  <c r="V1" i="13" s="1"/>
  <c r="W7" i="13"/>
  <c r="W12" i="13" s="1"/>
  <c r="W1" i="13" s="1"/>
  <c r="X7" i="13"/>
  <c r="X12" i="13" s="1"/>
  <c r="X1" i="13" s="1"/>
  <c r="Y7" i="13"/>
  <c r="Y12" i="13" s="1"/>
  <c r="Y1" i="13" s="1"/>
  <c r="Z7" i="13"/>
  <c r="Z12" i="13" s="1"/>
  <c r="Z1" i="13" s="1"/>
  <c r="AA7" i="13"/>
  <c r="AA12" i="13" s="1"/>
  <c r="AA1" i="13" s="1"/>
  <c r="AB7" i="13"/>
  <c r="AB12" i="13" s="1"/>
  <c r="AB1" i="13" s="1"/>
  <c r="AC7" i="13"/>
  <c r="AC12" i="13" s="1"/>
  <c r="AC1" i="13" s="1"/>
  <c r="AD7" i="13"/>
  <c r="AD12" i="13" s="1"/>
  <c r="AD1" i="13" s="1"/>
  <c r="AE7" i="13"/>
  <c r="AE12" i="13" s="1"/>
  <c r="AE1" i="13" s="1"/>
  <c r="AF7" i="13"/>
  <c r="AF12" i="13" s="1"/>
  <c r="AF1" i="13" s="1"/>
  <c r="S7" i="13"/>
  <c r="A38" i="12"/>
  <c r="B38" i="12"/>
  <c r="C38" i="12"/>
  <c r="S38" i="12"/>
  <c r="W38" i="12"/>
  <c r="A39" i="12"/>
  <c r="B39" i="12"/>
  <c r="C39" i="12"/>
  <c r="S39" i="12"/>
  <c r="W39" i="12"/>
  <c r="A40" i="12"/>
  <c r="B40" i="12"/>
  <c r="C40" i="12"/>
  <c r="S40" i="12"/>
  <c r="W40" i="12"/>
  <c r="A41" i="12"/>
  <c r="B41" i="12"/>
  <c r="C41" i="12"/>
  <c r="S41" i="12"/>
  <c r="W41" i="12"/>
  <c r="A42" i="12"/>
  <c r="B42" i="12"/>
  <c r="C42" i="12"/>
  <c r="S42" i="12"/>
  <c r="W42" i="12"/>
  <c r="BJ7" i="11"/>
  <c r="BK7" i="11"/>
  <c r="BL7" i="11"/>
  <c r="BL12" i="11" s="1"/>
  <c r="BM7" i="11"/>
  <c r="BM12" i="11" s="1"/>
  <c r="BN7" i="11"/>
  <c r="BN12" i="11" s="1"/>
  <c r="BO7" i="11"/>
  <c r="BO12" i="11" s="1"/>
  <c r="BP7" i="11"/>
  <c r="BP12" i="11" s="1"/>
  <c r="BQ7" i="11"/>
  <c r="BQ128" i="11" s="1"/>
  <c r="BR7" i="11"/>
  <c r="BS7" i="11"/>
  <c r="BS12" i="11" s="1"/>
  <c r="BT7" i="11"/>
  <c r="BT12" i="11" s="1"/>
  <c r="BU7" i="11"/>
  <c r="BV7" i="11"/>
  <c r="BW7" i="11"/>
  <c r="BW123" i="11" s="1"/>
  <c r="BX7" i="11"/>
  <c r="BY7" i="11"/>
  <c r="BZ7" i="11"/>
  <c r="CA7" i="11"/>
  <c r="CB7" i="11"/>
  <c r="BI7" i="11"/>
  <c r="BI118" i="11" s="1"/>
  <c r="BF7" i="11"/>
  <c r="BF12" i="11" s="1"/>
  <c r="BF1" i="11" s="1"/>
  <c r="BC7" i="11"/>
  <c r="BC12" i="11" s="1"/>
  <c r="BC1" i="11" s="1"/>
  <c r="BD7" i="11"/>
  <c r="BD12" i="11" s="1"/>
  <c r="BD1" i="11" s="1"/>
  <c r="BE7" i="11"/>
  <c r="BE12" i="11" s="1"/>
  <c r="BE1" i="11" s="1"/>
  <c r="AX7" i="11"/>
  <c r="AX12" i="11" s="1"/>
  <c r="AX1" i="11" s="1"/>
  <c r="AY7" i="11"/>
  <c r="AY12" i="11" s="1"/>
  <c r="AY1" i="11" s="1"/>
  <c r="AZ7" i="11"/>
  <c r="AZ12" i="11" s="1"/>
  <c r="AZ1" i="11" s="1"/>
  <c r="BA7" i="11"/>
  <c r="BA12" i="11" s="1"/>
  <c r="BA1" i="11" s="1"/>
  <c r="BB7" i="11"/>
  <c r="BB12" i="11" s="1"/>
  <c r="BB1" i="11" s="1"/>
  <c r="AN7" i="11"/>
  <c r="AN12" i="11" s="1"/>
  <c r="AN1" i="11" s="1"/>
  <c r="AO7" i="11"/>
  <c r="AO12" i="11" s="1"/>
  <c r="AO1" i="11" s="1"/>
  <c r="AP7" i="11"/>
  <c r="AP12" i="11" s="1"/>
  <c r="AP1" i="11" s="1"/>
  <c r="AQ7" i="11"/>
  <c r="AQ12" i="11" s="1"/>
  <c r="AQ1" i="11" s="1"/>
  <c r="AR7" i="11"/>
  <c r="AR12" i="11" s="1"/>
  <c r="AR1" i="11" s="1"/>
  <c r="AS7" i="11"/>
  <c r="AS12" i="11" s="1"/>
  <c r="AS1" i="11" s="1"/>
  <c r="AT7" i="11"/>
  <c r="AT12" i="11" s="1"/>
  <c r="AT1" i="11" s="1"/>
  <c r="AU7" i="11"/>
  <c r="AU12" i="11" s="1"/>
  <c r="AU1" i="11" s="1"/>
  <c r="AV7" i="11"/>
  <c r="AV12" i="11" s="1"/>
  <c r="AV1" i="11" s="1"/>
  <c r="AW7" i="11"/>
  <c r="AW12" i="11" s="1"/>
  <c r="AW1" i="11" s="1"/>
  <c r="AM7" i="11"/>
  <c r="AM12" i="11" s="1"/>
  <c r="AM13" i="11" s="1"/>
  <c r="BH13" i="13" l="1"/>
  <c r="BG13" i="13"/>
  <c r="BF13" i="13"/>
  <c r="AQ13" i="13"/>
  <c r="E22" i="29"/>
  <c r="F22" i="29" s="1"/>
  <c r="G22" i="29" s="1"/>
  <c r="E53" i="29"/>
  <c r="F16" i="29"/>
  <c r="H52" i="29"/>
  <c r="H23" i="29"/>
  <c r="H24" i="29"/>
  <c r="H25" i="29"/>
  <c r="H26" i="29"/>
  <c r="H22" i="29"/>
  <c r="H64" i="29"/>
  <c r="J16" i="29"/>
  <c r="AR13" i="13"/>
  <c r="AP13" i="13"/>
  <c r="H53" i="29"/>
  <c r="G53" i="29"/>
  <c r="F52" i="29"/>
  <c r="F53" i="29"/>
  <c r="H16" i="29"/>
  <c r="E16" i="29"/>
  <c r="E52" i="29"/>
  <c r="G52" i="29"/>
  <c r="X12" i="12"/>
  <c r="X13" i="12" s="1"/>
  <c r="J54" i="29"/>
  <c r="G16" i="29"/>
  <c r="E15" i="29"/>
  <c r="F15" i="29"/>
  <c r="J36" i="29"/>
  <c r="G15" i="29"/>
  <c r="D42" i="29"/>
  <c r="H15" i="29"/>
  <c r="A21" i="29"/>
  <c r="A32" i="29" s="1"/>
  <c r="D36" i="17"/>
  <c r="AA12" i="28"/>
  <c r="F12" i="28"/>
  <c r="S12" i="13"/>
  <c r="X48" i="12"/>
  <c r="BG13" i="11"/>
  <c r="BH13" i="11" s="1"/>
  <c r="AM14" i="11"/>
  <c r="AM22" i="11"/>
  <c r="AM30" i="11"/>
  <c r="AM38" i="11"/>
  <c r="AM46" i="11"/>
  <c r="AM54" i="11"/>
  <c r="AM62" i="11"/>
  <c r="AM70" i="11"/>
  <c r="AM78" i="11"/>
  <c r="AM86" i="11"/>
  <c r="AM94" i="11"/>
  <c r="AM102" i="11"/>
  <c r="AM110" i="11"/>
  <c r="AM52" i="11"/>
  <c r="AM84" i="11"/>
  <c r="AM37" i="11"/>
  <c r="AM69" i="11"/>
  <c r="AM15" i="11"/>
  <c r="AM23" i="11"/>
  <c r="AM31" i="11"/>
  <c r="AM39" i="11"/>
  <c r="AM47" i="11"/>
  <c r="AM55" i="11"/>
  <c r="AM63" i="11"/>
  <c r="AM71" i="11"/>
  <c r="AM79" i="11"/>
  <c r="AM87" i="11"/>
  <c r="AM95" i="11"/>
  <c r="AM103" i="11"/>
  <c r="AM111" i="11"/>
  <c r="AM36" i="11"/>
  <c r="AM45" i="11"/>
  <c r="AM93" i="11"/>
  <c r="AM16" i="11"/>
  <c r="AM24" i="11"/>
  <c r="AM32" i="11"/>
  <c r="AM40" i="11"/>
  <c r="AM48" i="11"/>
  <c r="AM56" i="11"/>
  <c r="AM64" i="11"/>
  <c r="AM72" i="11"/>
  <c r="AM80" i="11"/>
  <c r="AM88" i="11"/>
  <c r="AM96" i="11"/>
  <c r="AM104" i="11"/>
  <c r="AM112" i="11"/>
  <c r="AM44" i="11"/>
  <c r="AM92" i="11"/>
  <c r="AM53" i="11"/>
  <c r="AM101" i="11"/>
  <c r="AM17" i="11"/>
  <c r="AM25" i="11"/>
  <c r="AM33" i="11"/>
  <c r="AM41" i="11"/>
  <c r="AM49" i="11"/>
  <c r="AM57" i="11"/>
  <c r="AM65" i="11"/>
  <c r="AM73" i="11"/>
  <c r="AM81" i="11"/>
  <c r="AM89" i="11"/>
  <c r="AM97" i="11"/>
  <c r="AM105" i="11"/>
  <c r="AM106" i="11"/>
  <c r="AM68" i="11"/>
  <c r="AM29" i="11"/>
  <c r="AM18" i="11"/>
  <c r="AM26" i="11"/>
  <c r="AM34" i="11"/>
  <c r="AM42" i="11"/>
  <c r="AM50" i="11"/>
  <c r="AM58" i="11"/>
  <c r="AM66" i="11"/>
  <c r="AM74" i="11"/>
  <c r="AM82" i="11"/>
  <c r="AM90" i="11"/>
  <c r="AM98" i="11"/>
  <c r="AM60" i="11"/>
  <c r="AM76" i="11"/>
  <c r="AM21" i="11"/>
  <c r="AM77" i="11"/>
  <c r="AM19" i="11"/>
  <c r="AM27" i="11"/>
  <c r="AM35" i="11"/>
  <c r="AM43" i="11"/>
  <c r="AM51" i="11"/>
  <c r="AM59" i="11"/>
  <c r="AM67" i="11"/>
  <c r="AM75" i="11"/>
  <c r="AM83" i="11"/>
  <c r="AM91" i="11"/>
  <c r="AM99" i="11"/>
  <c r="AM107" i="11"/>
  <c r="AM28" i="11"/>
  <c r="AM108" i="11"/>
  <c r="AM61" i="11"/>
  <c r="AM109" i="11"/>
  <c r="AM20" i="11"/>
  <c r="AM100" i="11"/>
  <c r="AM85" i="11"/>
  <c r="Y121" i="28"/>
  <c r="Q121" i="28"/>
  <c r="I121" i="28"/>
  <c r="V121" i="28"/>
  <c r="N121" i="28"/>
  <c r="U121" i="28"/>
  <c r="M121" i="28"/>
  <c r="H121" i="28"/>
  <c r="T121" i="28"/>
  <c r="L121" i="28"/>
  <c r="S121" i="28"/>
  <c r="K121" i="28"/>
  <c r="R121" i="28"/>
  <c r="J121" i="28"/>
  <c r="D34" i="21"/>
  <c r="D35" i="21"/>
  <c r="E121" i="28"/>
  <c r="R12" i="28"/>
  <c r="R1" i="28" s="1"/>
  <c r="J12" i="28"/>
  <c r="J1" i="28" s="1"/>
  <c r="W118" i="28"/>
  <c r="N12" i="28"/>
  <c r="N1" i="28" s="1"/>
  <c r="S12" i="28"/>
  <c r="S1" i="28" s="1"/>
  <c r="V12" i="28"/>
  <c r="V1" i="28" s="1"/>
  <c r="G118" i="28"/>
  <c r="K12" i="28"/>
  <c r="K1" i="28" s="1"/>
  <c r="O118" i="28"/>
  <c r="M12" i="28"/>
  <c r="M1" i="28" s="1"/>
  <c r="U12" i="28"/>
  <c r="U1" i="28" s="1"/>
  <c r="I118" i="28"/>
  <c r="Q118" i="28"/>
  <c r="Y118" i="28"/>
  <c r="H12" i="28"/>
  <c r="H1" i="28" s="1"/>
  <c r="P12" i="28"/>
  <c r="P1" i="28" s="1"/>
  <c r="X12" i="28"/>
  <c r="L118" i="28"/>
  <c r="T118" i="28"/>
  <c r="Z12" i="28"/>
  <c r="F118" i="28"/>
  <c r="BE13" i="13"/>
  <c r="BD13" i="13"/>
  <c r="BC13" i="13"/>
  <c r="BB13" i="13"/>
  <c r="BA13" i="13"/>
  <c r="AZ13" i="13"/>
  <c r="AY13" i="13"/>
  <c r="AX13" i="13"/>
  <c r="AW13" i="13"/>
  <c r="AV13" i="13"/>
  <c r="AU13" i="13"/>
  <c r="AT13" i="13"/>
  <c r="AR12" i="12"/>
  <c r="AS12" i="12"/>
  <c r="AO68" i="13"/>
  <c r="AY68" i="13"/>
  <c r="BA68" i="13"/>
  <c r="AP12" i="13"/>
  <c r="BF12" i="13"/>
  <c r="BD68" i="13"/>
  <c r="BE68" i="13"/>
  <c r="BG68" i="13"/>
  <c r="AB12" i="12"/>
  <c r="AB1" i="12" s="1"/>
  <c r="AF12" i="12"/>
  <c r="AF1" i="12" s="1"/>
  <c r="AJ12" i="12"/>
  <c r="AJ1" i="12" s="1"/>
  <c r="AK12" i="12"/>
  <c r="AK1" i="12" s="1"/>
  <c r="AC12" i="12"/>
  <c r="AC1" i="12" s="1"/>
  <c r="AG12" i="12"/>
  <c r="AG1" i="12" s="1"/>
  <c r="AL12" i="12"/>
  <c r="AL1" i="12" s="1"/>
  <c r="AH48" i="12"/>
  <c r="AM12" i="12"/>
  <c r="AI48" i="12"/>
  <c r="AN12" i="12"/>
  <c r="AN1" i="12" s="1"/>
  <c r="Y12" i="12"/>
  <c r="Y1" i="12" s="1"/>
  <c r="AO12" i="12"/>
  <c r="AO1" i="12" s="1"/>
  <c r="Z12" i="12"/>
  <c r="Z1" i="12" s="1"/>
  <c r="AP12" i="12"/>
  <c r="AP1" i="12" s="1"/>
  <c r="AA12" i="12"/>
  <c r="AA1" i="12" s="1"/>
  <c r="AQ12" i="12"/>
  <c r="AQ1" i="12" s="1"/>
  <c r="AD12" i="12"/>
  <c r="AD1" i="12" s="1"/>
  <c r="AE12" i="12"/>
  <c r="AE1" i="12" s="1"/>
  <c r="BI12" i="11"/>
  <c r="AW12" i="13"/>
  <c r="AZ12" i="13"/>
  <c r="AQ12" i="13"/>
  <c r="AT12" i="13"/>
  <c r="AV12" i="13"/>
  <c r="AR12" i="13"/>
  <c r="BH12" i="13"/>
  <c r="AS12" i="13"/>
  <c r="AU12" i="13"/>
  <c r="AX12" i="13"/>
  <c r="BB12" i="13"/>
  <c r="BC12" i="13"/>
  <c r="BX128" i="11"/>
  <c r="BX12" i="11"/>
  <c r="BX123" i="11"/>
  <c r="BY128" i="11"/>
  <c r="BY12" i="11"/>
  <c r="BY123" i="11"/>
  <c r="BX118" i="11"/>
  <c r="BZ128" i="11"/>
  <c r="BZ123" i="11"/>
  <c r="BZ118" i="11"/>
  <c r="BZ12" i="11"/>
  <c r="BY118" i="11"/>
  <c r="CA123" i="11"/>
  <c r="CA128" i="11"/>
  <c r="CA118" i="11"/>
  <c r="CA12" i="11"/>
  <c r="BW118" i="11"/>
  <c r="BW128" i="11"/>
  <c r="BW12" i="11"/>
  <c r="BK123" i="11"/>
  <c r="BK128" i="11"/>
  <c r="BK118" i="11"/>
  <c r="BK12" i="11"/>
  <c r="BI128" i="11"/>
  <c r="BI123" i="11"/>
  <c r="BU128" i="11"/>
  <c r="BU118" i="11"/>
  <c r="BU123" i="11"/>
  <c r="BU12" i="11"/>
  <c r="BJ128" i="11"/>
  <c r="BJ123" i="11"/>
  <c r="BJ118" i="11"/>
  <c r="BJ12" i="11"/>
  <c r="BV118" i="11"/>
  <c r="BV128" i="11"/>
  <c r="BV123" i="11"/>
  <c r="BV12" i="11"/>
  <c r="CB128" i="11"/>
  <c r="CB123" i="11"/>
  <c r="CB118" i="11"/>
  <c r="BM123" i="11"/>
  <c r="BM128" i="11"/>
  <c r="BM118" i="11"/>
  <c r="BO123" i="11"/>
  <c r="BO118" i="11"/>
  <c r="BO128" i="11"/>
  <c r="BN123" i="11"/>
  <c r="BN118" i="11"/>
  <c r="BN128" i="11"/>
  <c r="BL128" i="11"/>
  <c r="BL123" i="11"/>
  <c r="BL118" i="11"/>
  <c r="BP123" i="11"/>
  <c r="BP118" i="11"/>
  <c r="BP128" i="11"/>
  <c r="BS123" i="11"/>
  <c r="BS118" i="11"/>
  <c r="BS128" i="11"/>
  <c r="BT128" i="11"/>
  <c r="BT118" i="11"/>
  <c r="BT123" i="11"/>
  <c r="CB12" i="11"/>
  <c r="BQ123" i="11"/>
  <c r="BQ118" i="11"/>
  <c r="BQ12" i="11"/>
  <c r="BR128" i="11"/>
  <c r="BR123" i="11"/>
  <c r="BR118" i="11"/>
  <c r="BR12" i="11"/>
  <c r="F42" i="29" l="1"/>
  <c r="E42" i="29"/>
  <c r="H45" i="29"/>
  <c r="AS13" i="12"/>
  <c r="X18" i="12"/>
  <c r="AR18" i="12" s="1"/>
  <c r="X28" i="12"/>
  <c r="AR28" i="12" s="1"/>
  <c r="X35" i="12"/>
  <c r="AR35" i="12" s="1"/>
  <c r="X27" i="12"/>
  <c r="AR27" i="12" s="1"/>
  <c r="X41" i="12"/>
  <c r="AR41" i="12" s="1"/>
  <c r="X40" i="12"/>
  <c r="AR40" i="12" s="1"/>
  <c r="X24" i="12"/>
  <c r="AR24" i="12" s="1"/>
  <c r="X37" i="12"/>
  <c r="AR37" i="12" s="1"/>
  <c r="X38" i="12"/>
  <c r="AR38" i="12" s="1"/>
  <c r="X20" i="12"/>
  <c r="AR20" i="12" s="1"/>
  <c r="X16" i="12"/>
  <c r="AR16" i="12" s="1"/>
  <c r="X39" i="12"/>
  <c r="AR39" i="12" s="1"/>
  <c r="X34" i="12"/>
  <c r="AR34" i="12" s="1"/>
  <c r="X31" i="12"/>
  <c r="AR31" i="12" s="1"/>
  <c r="X30" i="12"/>
  <c r="AR30" i="12" s="1"/>
  <c r="X33" i="12"/>
  <c r="AR33" i="12" s="1"/>
  <c r="X23" i="12"/>
  <c r="AR23" i="12" s="1"/>
  <c r="X29" i="12"/>
  <c r="AR29" i="12" s="1"/>
  <c r="X25" i="12"/>
  <c r="AR25" i="12" s="1"/>
  <c r="X15" i="12"/>
  <c r="AR15" i="12" s="1"/>
  <c r="X36" i="12"/>
  <c r="AR36" i="12" s="1"/>
  <c r="X26" i="12"/>
  <c r="AR26" i="12" s="1"/>
  <c r="X17" i="12"/>
  <c r="AR17" i="12" s="1"/>
  <c r="X22" i="12"/>
  <c r="AR22" i="12" s="1"/>
  <c r="X19" i="12"/>
  <c r="AR19" i="12" s="1"/>
  <c r="X21" i="12"/>
  <c r="AR21" i="12" s="1"/>
  <c r="X14" i="12"/>
  <c r="AR14" i="12" s="1"/>
  <c r="X42" i="12"/>
  <c r="AR42" i="12" s="1"/>
  <c r="X32" i="12"/>
  <c r="AR32" i="12" s="1"/>
  <c r="F13" i="28"/>
  <c r="F14" i="28"/>
  <c r="Z14" i="28" s="1"/>
  <c r="AA14" i="28" s="1"/>
  <c r="F22" i="28"/>
  <c r="Z22" i="28" s="1"/>
  <c r="AA22" i="28" s="1"/>
  <c r="F30" i="28"/>
  <c r="Z30" i="28" s="1"/>
  <c r="AA30" i="28" s="1"/>
  <c r="F38" i="28"/>
  <c r="Z38" i="28" s="1"/>
  <c r="AA38" i="28" s="1"/>
  <c r="F46" i="28"/>
  <c r="Z46" i="28" s="1"/>
  <c r="AA46" i="28" s="1"/>
  <c r="F54" i="28"/>
  <c r="Z54" i="28" s="1"/>
  <c r="AA54" i="28" s="1"/>
  <c r="F62" i="28"/>
  <c r="Z62" i="28" s="1"/>
  <c r="AA62" i="28" s="1"/>
  <c r="F70" i="28"/>
  <c r="Z70" i="28" s="1"/>
  <c r="AA70" i="28" s="1"/>
  <c r="F78" i="28"/>
  <c r="Z78" i="28" s="1"/>
  <c r="AA78" i="28" s="1"/>
  <c r="F86" i="28"/>
  <c r="Z86" i="28" s="1"/>
  <c r="AA86" i="28" s="1"/>
  <c r="F94" i="28"/>
  <c r="Z94" i="28" s="1"/>
  <c r="AA94" i="28" s="1"/>
  <c r="F102" i="28"/>
  <c r="Z102" i="28" s="1"/>
  <c r="AA102" i="28" s="1"/>
  <c r="F110" i="28"/>
  <c r="Z110" i="28" s="1"/>
  <c r="AA110" i="28" s="1"/>
  <c r="F44" i="28"/>
  <c r="Z44" i="28" s="1"/>
  <c r="AA44" i="28" s="1"/>
  <c r="F100" i="28"/>
  <c r="Z100" i="28" s="1"/>
  <c r="AA100" i="28" s="1"/>
  <c r="F15" i="28"/>
  <c r="Z15" i="28" s="1"/>
  <c r="AA15" i="28" s="1"/>
  <c r="F23" i="28"/>
  <c r="Z23" i="28" s="1"/>
  <c r="AA23" i="28" s="1"/>
  <c r="F31" i="28"/>
  <c r="Z31" i="28" s="1"/>
  <c r="AA31" i="28" s="1"/>
  <c r="F39" i="28"/>
  <c r="Z39" i="28" s="1"/>
  <c r="AA39" i="28" s="1"/>
  <c r="F47" i="28"/>
  <c r="Z47" i="28" s="1"/>
  <c r="AA47" i="28" s="1"/>
  <c r="F55" i="28"/>
  <c r="Z55" i="28" s="1"/>
  <c r="AA55" i="28" s="1"/>
  <c r="F63" i="28"/>
  <c r="Z63" i="28" s="1"/>
  <c r="AA63" i="28" s="1"/>
  <c r="F71" i="28"/>
  <c r="Z71" i="28" s="1"/>
  <c r="AA71" i="28" s="1"/>
  <c r="F79" i="28"/>
  <c r="Z79" i="28" s="1"/>
  <c r="AA79" i="28" s="1"/>
  <c r="F87" i="28"/>
  <c r="Z87" i="28" s="1"/>
  <c r="AA87" i="28" s="1"/>
  <c r="F95" i="28"/>
  <c r="Z95" i="28" s="1"/>
  <c r="AA95" i="28" s="1"/>
  <c r="F103" i="28"/>
  <c r="Z103" i="28" s="1"/>
  <c r="AA103" i="28" s="1"/>
  <c r="F111" i="28"/>
  <c r="Z111" i="28" s="1"/>
  <c r="AA111" i="28" s="1"/>
  <c r="F60" i="28"/>
  <c r="Z60" i="28" s="1"/>
  <c r="AA60" i="28" s="1"/>
  <c r="F16" i="28"/>
  <c r="Z16" i="28" s="1"/>
  <c r="AA16" i="28" s="1"/>
  <c r="F24" i="28"/>
  <c r="Z24" i="28" s="1"/>
  <c r="AA24" i="28" s="1"/>
  <c r="F32" i="28"/>
  <c r="Z32" i="28" s="1"/>
  <c r="AA32" i="28" s="1"/>
  <c r="F40" i="28"/>
  <c r="Z40" i="28" s="1"/>
  <c r="AA40" i="28" s="1"/>
  <c r="F48" i="28"/>
  <c r="Z48" i="28" s="1"/>
  <c r="AA48" i="28" s="1"/>
  <c r="F56" i="28"/>
  <c r="Z56" i="28" s="1"/>
  <c r="AA56" i="28" s="1"/>
  <c r="F64" i="28"/>
  <c r="Z64" i="28" s="1"/>
  <c r="AA64" i="28" s="1"/>
  <c r="F72" i="28"/>
  <c r="Z72" i="28" s="1"/>
  <c r="AA72" i="28" s="1"/>
  <c r="F80" i="28"/>
  <c r="Z80" i="28" s="1"/>
  <c r="AA80" i="28" s="1"/>
  <c r="F88" i="28"/>
  <c r="Z88" i="28" s="1"/>
  <c r="AA88" i="28" s="1"/>
  <c r="F96" i="28"/>
  <c r="Z96" i="28" s="1"/>
  <c r="AA96" i="28" s="1"/>
  <c r="F104" i="28"/>
  <c r="Z104" i="28" s="1"/>
  <c r="AA104" i="28" s="1"/>
  <c r="F112" i="28"/>
  <c r="Z112" i="28" s="1"/>
  <c r="AA112" i="28" s="1"/>
  <c r="F52" i="28"/>
  <c r="Z52" i="28" s="1"/>
  <c r="AA52" i="28" s="1"/>
  <c r="F17" i="28"/>
  <c r="Z17" i="28" s="1"/>
  <c r="AA17" i="28" s="1"/>
  <c r="F25" i="28"/>
  <c r="Z25" i="28" s="1"/>
  <c r="AA25" i="28" s="1"/>
  <c r="F33" i="28"/>
  <c r="Z33" i="28" s="1"/>
  <c r="AA33" i="28" s="1"/>
  <c r="F41" i="28"/>
  <c r="Z41" i="28" s="1"/>
  <c r="AA41" i="28" s="1"/>
  <c r="F49" i="28"/>
  <c r="Z49" i="28" s="1"/>
  <c r="AA49" i="28" s="1"/>
  <c r="F57" i="28"/>
  <c r="Z57" i="28" s="1"/>
  <c r="AA57" i="28" s="1"/>
  <c r="F65" i="28"/>
  <c r="Z65" i="28" s="1"/>
  <c r="AA65" i="28" s="1"/>
  <c r="F73" i="28"/>
  <c r="Z73" i="28" s="1"/>
  <c r="AA73" i="28" s="1"/>
  <c r="F81" i="28"/>
  <c r="Z81" i="28" s="1"/>
  <c r="AA81" i="28" s="1"/>
  <c r="F89" i="28"/>
  <c r="Z89" i="28" s="1"/>
  <c r="AA89" i="28" s="1"/>
  <c r="F97" i="28"/>
  <c r="Z97" i="28" s="1"/>
  <c r="AA97" i="28" s="1"/>
  <c r="F105" i="28"/>
  <c r="Z105" i="28" s="1"/>
  <c r="AA105" i="28" s="1"/>
  <c r="F76" i="28"/>
  <c r="Z76" i="28" s="1"/>
  <c r="AA76" i="28" s="1"/>
  <c r="F18" i="28"/>
  <c r="Z18" i="28" s="1"/>
  <c r="AA18" i="28" s="1"/>
  <c r="F26" i="28"/>
  <c r="Z26" i="28" s="1"/>
  <c r="AA26" i="28" s="1"/>
  <c r="F34" i="28"/>
  <c r="Z34" i="28" s="1"/>
  <c r="AA34" i="28" s="1"/>
  <c r="F42" i="28"/>
  <c r="Z42" i="28" s="1"/>
  <c r="AA42" i="28" s="1"/>
  <c r="F50" i="28"/>
  <c r="Z50" i="28" s="1"/>
  <c r="AA50" i="28" s="1"/>
  <c r="F58" i="28"/>
  <c r="Z58" i="28" s="1"/>
  <c r="AA58" i="28" s="1"/>
  <c r="F66" i="28"/>
  <c r="Z66" i="28" s="1"/>
  <c r="AA66" i="28" s="1"/>
  <c r="F74" i="28"/>
  <c r="Z74" i="28" s="1"/>
  <c r="AA74" i="28" s="1"/>
  <c r="F82" i="28"/>
  <c r="Z82" i="28" s="1"/>
  <c r="AA82" i="28" s="1"/>
  <c r="F90" i="28"/>
  <c r="Z90" i="28" s="1"/>
  <c r="AA90" i="28" s="1"/>
  <c r="F98" i="28"/>
  <c r="Z98" i="28" s="1"/>
  <c r="AA98" i="28" s="1"/>
  <c r="F106" i="28"/>
  <c r="Z106" i="28" s="1"/>
  <c r="AA106" i="28" s="1"/>
  <c r="F36" i="28"/>
  <c r="Z36" i="28" s="1"/>
  <c r="AA36" i="28" s="1"/>
  <c r="F68" i="28"/>
  <c r="Z68" i="28" s="1"/>
  <c r="AA68" i="28" s="1"/>
  <c r="F84" i="28"/>
  <c r="Z84" i="28" s="1"/>
  <c r="AA84" i="28" s="1"/>
  <c r="F92" i="28"/>
  <c r="Z92" i="28" s="1"/>
  <c r="AA92" i="28" s="1"/>
  <c r="F108" i="28"/>
  <c r="Z108" i="28" s="1"/>
  <c r="AA108" i="28" s="1"/>
  <c r="F19" i="28"/>
  <c r="Z19" i="28" s="1"/>
  <c r="AA19" i="28" s="1"/>
  <c r="F27" i="28"/>
  <c r="Z27" i="28" s="1"/>
  <c r="AA27" i="28" s="1"/>
  <c r="F35" i="28"/>
  <c r="Z35" i="28" s="1"/>
  <c r="AA35" i="28" s="1"/>
  <c r="F43" i="28"/>
  <c r="Z43" i="28" s="1"/>
  <c r="AA43" i="28" s="1"/>
  <c r="F51" i="28"/>
  <c r="Z51" i="28" s="1"/>
  <c r="AA51" i="28" s="1"/>
  <c r="F59" i="28"/>
  <c r="Z59" i="28" s="1"/>
  <c r="AA59" i="28" s="1"/>
  <c r="F67" i="28"/>
  <c r="Z67" i="28" s="1"/>
  <c r="AA67" i="28" s="1"/>
  <c r="F75" i="28"/>
  <c r="Z75" i="28" s="1"/>
  <c r="AA75" i="28" s="1"/>
  <c r="F83" i="28"/>
  <c r="Z83" i="28" s="1"/>
  <c r="AA83" i="28" s="1"/>
  <c r="F91" i="28"/>
  <c r="Z91" i="28" s="1"/>
  <c r="AA91" i="28" s="1"/>
  <c r="F99" i="28"/>
  <c r="Z99" i="28" s="1"/>
  <c r="AA99" i="28" s="1"/>
  <c r="F107" i="28"/>
  <c r="Z107" i="28" s="1"/>
  <c r="AA107" i="28" s="1"/>
  <c r="F28" i="28"/>
  <c r="Z28" i="28" s="1"/>
  <c r="AA28" i="28" s="1"/>
  <c r="F21" i="28"/>
  <c r="Z21" i="28" s="1"/>
  <c r="AA21" i="28" s="1"/>
  <c r="F29" i="28"/>
  <c r="Z29" i="28" s="1"/>
  <c r="AA29" i="28" s="1"/>
  <c r="F37" i="28"/>
  <c r="Z37" i="28" s="1"/>
  <c r="AA37" i="28" s="1"/>
  <c r="F45" i="28"/>
  <c r="Z45" i="28" s="1"/>
  <c r="AA45" i="28" s="1"/>
  <c r="F53" i="28"/>
  <c r="Z53" i="28" s="1"/>
  <c r="AA53" i="28" s="1"/>
  <c r="F61" i="28"/>
  <c r="Z61" i="28" s="1"/>
  <c r="AA61" i="28" s="1"/>
  <c r="F69" i="28"/>
  <c r="Z69" i="28" s="1"/>
  <c r="AA69" i="28" s="1"/>
  <c r="F77" i="28"/>
  <c r="Z77" i="28" s="1"/>
  <c r="AA77" i="28" s="1"/>
  <c r="F85" i="28"/>
  <c r="Z85" i="28" s="1"/>
  <c r="AA85" i="28" s="1"/>
  <c r="F93" i="28"/>
  <c r="Z93" i="28" s="1"/>
  <c r="AA93" i="28" s="1"/>
  <c r="F101" i="28"/>
  <c r="Z101" i="28" s="1"/>
  <c r="AA101" i="28" s="1"/>
  <c r="F109" i="28"/>
  <c r="Z109" i="28" s="1"/>
  <c r="AA109" i="28" s="1"/>
  <c r="F20" i="28"/>
  <c r="Z20" i="28" s="1"/>
  <c r="AA20" i="28" s="1"/>
  <c r="S13" i="13"/>
  <c r="AO13" i="13" s="1"/>
  <c r="BI13" i="13" s="1"/>
  <c r="BJ13" i="13" s="1"/>
  <c r="S14" i="13"/>
  <c r="AM14" i="13" s="1"/>
  <c r="AN14" i="13" s="1"/>
  <c r="S22" i="13"/>
  <c r="AM22" i="13" s="1"/>
  <c r="AN22" i="13" s="1"/>
  <c r="S30" i="13"/>
  <c r="AM30" i="13" s="1"/>
  <c r="AN30" i="13" s="1"/>
  <c r="S38" i="13"/>
  <c r="AM38" i="13" s="1"/>
  <c r="AN38" i="13" s="1"/>
  <c r="S46" i="13"/>
  <c r="AM46" i="13" s="1"/>
  <c r="AN46" i="13" s="1"/>
  <c r="S54" i="13"/>
  <c r="AM54" i="13" s="1"/>
  <c r="AN54" i="13" s="1"/>
  <c r="S62" i="13"/>
  <c r="AM62" i="13" s="1"/>
  <c r="AN62" i="13" s="1"/>
  <c r="S15" i="13"/>
  <c r="AM15" i="13" s="1"/>
  <c r="AN15" i="13" s="1"/>
  <c r="S23" i="13"/>
  <c r="AM23" i="13" s="1"/>
  <c r="AN23" i="13" s="1"/>
  <c r="S31" i="13"/>
  <c r="AM31" i="13" s="1"/>
  <c r="AN31" i="13" s="1"/>
  <c r="S39" i="13"/>
  <c r="AM39" i="13" s="1"/>
  <c r="AN39" i="13" s="1"/>
  <c r="S47" i="13"/>
  <c r="AM47" i="13" s="1"/>
  <c r="AN47" i="13" s="1"/>
  <c r="S55" i="13"/>
  <c r="AM55" i="13" s="1"/>
  <c r="AN55" i="13" s="1"/>
  <c r="S16" i="13"/>
  <c r="AM16" i="13" s="1"/>
  <c r="AN16" i="13" s="1"/>
  <c r="S24" i="13"/>
  <c r="AM24" i="13" s="1"/>
  <c r="AN24" i="13" s="1"/>
  <c r="S32" i="13"/>
  <c r="AM32" i="13" s="1"/>
  <c r="AN32" i="13" s="1"/>
  <c r="S40" i="13"/>
  <c r="AM40" i="13" s="1"/>
  <c r="AN40" i="13" s="1"/>
  <c r="S48" i="13"/>
  <c r="AM48" i="13" s="1"/>
  <c r="AN48" i="13" s="1"/>
  <c r="S56" i="13"/>
  <c r="AM56" i="13" s="1"/>
  <c r="AN56" i="13" s="1"/>
  <c r="S17" i="13"/>
  <c r="AM17" i="13" s="1"/>
  <c r="AN17" i="13" s="1"/>
  <c r="S25" i="13"/>
  <c r="AM25" i="13" s="1"/>
  <c r="AN25" i="13" s="1"/>
  <c r="S33" i="13"/>
  <c r="AM33" i="13" s="1"/>
  <c r="AN33" i="13" s="1"/>
  <c r="S41" i="13"/>
  <c r="AM41" i="13" s="1"/>
  <c r="AN41" i="13" s="1"/>
  <c r="S49" i="13"/>
  <c r="AM49" i="13" s="1"/>
  <c r="AN49" i="13" s="1"/>
  <c r="S57" i="13"/>
  <c r="AM57" i="13" s="1"/>
  <c r="AN57" i="13" s="1"/>
  <c r="S18" i="13"/>
  <c r="AM18" i="13" s="1"/>
  <c r="AN18" i="13" s="1"/>
  <c r="S26" i="13"/>
  <c r="AM26" i="13" s="1"/>
  <c r="AN26" i="13" s="1"/>
  <c r="S34" i="13"/>
  <c r="AM34" i="13" s="1"/>
  <c r="AN34" i="13" s="1"/>
  <c r="S42" i="13"/>
  <c r="AM42" i="13" s="1"/>
  <c r="AN42" i="13" s="1"/>
  <c r="S50" i="13"/>
  <c r="AM50" i="13" s="1"/>
  <c r="AN50" i="13" s="1"/>
  <c r="S58" i="13"/>
  <c r="AM58" i="13" s="1"/>
  <c r="AN58" i="13" s="1"/>
  <c r="S28" i="13"/>
  <c r="AM28" i="13" s="1"/>
  <c r="AN28" i="13" s="1"/>
  <c r="S36" i="13"/>
  <c r="AM36" i="13" s="1"/>
  <c r="AN36" i="13" s="1"/>
  <c r="S44" i="13"/>
  <c r="AM44" i="13" s="1"/>
  <c r="AN44" i="13" s="1"/>
  <c r="S60" i="13"/>
  <c r="AM60" i="13" s="1"/>
  <c r="AN60" i="13" s="1"/>
  <c r="S19" i="13"/>
  <c r="AM19" i="13" s="1"/>
  <c r="AN19" i="13" s="1"/>
  <c r="S27" i="13"/>
  <c r="AM27" i="13" s="1"/>
  <c r="AN27" i="13" s="1"/>
  <c r="S35" i="13"/>
  <c r="AM35" i="13" s="1"/>
  <c r="AN35" i="13" s="1"/>
  <c r="S43" i="13"/>
  <c r="AM43" i="13" s="1"/>
  <c r="AN43" i="13" s="1"/>
  <c r="S51" i="13"/>
  <c r="AM51" i="13" s="1"/>
  <c r="AN51" i="13" s="1"/>
  <c r="S59" i="13"/>
  <c r="AM59" i="13" s="1"/>
  <c r="AN59" i="13" s="1"/>
  <c r="S20" i="13"/>
  <c r="AM20" i="13" s="1"/>
  <c r="AN20" i="13" s="1"/>
  <c r="S52" i="13"/>
  <c r="AM52" i="13" s="1"/>
  <c r="AN52" i="13" s="1"/>
  <c r="S21" i="13"/>
  <c r="AM21" i="13" s="1"/>
  <c r="AN21" i="13" s="1"/>
  <c r="S29" i="13"/>
  <c r="AM29" i="13" s="1"/>
  <c r="AN29" i="13" s="1"/>
  <c r="S37" i="13"/>
  <c r="AM37" i="13" s="1"/>
  <c r="AN37" i="13" s="1"/>
  <c r="S45" i="13"/>
  <c r="AM45" i="13" s="1"/>
  <c r="AN45" i="13" s="1"/>
  <c r="S53" i="13"/>
  <c r="AM53" i="13" s="1"/>
  <c r="AN53" i="13" s="1"/>
  <c r="S61" i="13"/>
  <c r="AM61" i="13" s="1"/>
  <c r="AN61" i="13" s="1"/>
  <c r="J22" i="29"/>
  <c r="J42" i="29" s="1"/>
  <c r="J37" i="29"/>
  <c r="H44" i="29"/>
  <c r="H46" i="29"/>
  <c r="H42" i="29"/>
  <c r="H54" i="29"/>
  <c r="G54" i="29"/>
  <c r="A41" i="29"/>
  <c r="A51" i="29" s="1"/>
  <c r="E54" i="29"/>
  <c r="F54" i="29"/>
  <c r="X1" i="28"/>
  <c r="AM1" i="12"/>
  <c r="AR13" i="12"/>
  <c r="BG14" i="11"/>
  <c r="BH14" i="11" s="1"/>
  <c r="D36" i="21"/>
  <c r="D37" i="21" s="1"/>
  <c r="D34" i="26"/>
  <c r="D35" i="26"/>
  <c r="D33" i="26"/>
  <c r="G42" i="29" l="1"/>
  <c r="AS41" i="12"/>
  <c r="AS42" i="12"/>
  <c r="AS40" i="12"/>
  <c r="AS39" i="12"/>
  <c r="AS38" i="12"/>
  <c r="AR44" i="12"/>
  <c r="AR49" i="12" s="1"/>
  <c r="D24" i="26" s="1"/>
  <c r="AM13" i="13"/>
  <c r="AN13" i="13" s="1"/>
  <c r="S64" i="13"/>
  <c r="S1" i="13"/>
  <c r="A58" i="29"/>
  <c r="Z13" i="28"/>
  <c r="F114" i="28"/>
  <c r="F122" i="28" s="1"/>
  <c r="F9" i="28"/>
  <c r="F119" i="28"/>
  <c r="F1" i="28"/>
  <c r="BG15" i="11"/>
  <c r="BH15" i="11" s="1"/>
  <c r="D12" i="17"/>
  <c r="Q12" i="13"/>
  <c r="R12" i="13"/>
  <c r="D16" i="17"/>
  <c r="D37" i="17" s="1"/>
  <c r="D15" i="17"/>
  <c r="W12" i="12"/>
  <c r="AL12" i="11"/>
  <c r="AK12" i="11"/>
  <c r="D54" i="17"/>
  <c r="W28" i="12"/>
  <c r="AS28" i="12" s="1"/>
  <c r="CG13" i="11"/>
  <c r="CI13" i="11" s="1"/>
  <c r="W14" i="12"/>
  <c r="AS14" i="12" s="1"/>
  <c r="W15" i="12"/>
  <c r="AS15" i="12" s="1"/>
  <c r="W16" i="12"/>
  <c r="AS16" i="12" s="1"/>
  <c r="W17" i="12"/>
  <c r="AS17" i="12" s="1"/>
  <c r="W18" i="12"/>
  <c r="AS18" i="12" s="1"/>
  <c r="W19" i="12"/>
  <c r="AS19" i="12" s="1"/>
  <c r="W20" i="12"/>
  <c r="AS20" i="12" s="1"/>
  <c r="W21" i="12"/>
  <c r="AS21" i="12" s="1"/>
  <c r="W22" i="12"/>
  <c r="AS22" i="12" s="1"/>
  <c r="W24" i="12"/>
  <c r="AS24" i="12" s="1"/>
  <c r="W25" i="12"/>
  <c r="AS25" i="12" s="1"/>
  <c r="W26" i="12"/>
  <c r="AS26" i="12" s="1"/>
  <c r="W27" i="12"/>
  <c r="AS27" i="12" s="1"/>
  <c r="W29" i="12"/>
  <c r="AS29" i="12" s="1"/>
  <c r="W30" i="12"/>
  <c r="AS30" i="12" s="1"/>
  <c r="W31" i="12"/>
  <c r="AS31" i="12" s="1"/>
  <c r="W32" i="12"/>
  <c r="AS32" i="12" s="1"/>
  <c r="W33" i="12"/>
  <c r="AS33" i="12" s="1"/>
  <c r="W34" i="12"/>
  <c r="AS34" i="12" s="1"/>
  <c r="W35" i="12"/>
  <c r="AS35" i="12" s="1"/>
  <c r="W36" i="12"/>
  <c r="AS36" i="12" s="1"/>
  <c r="W37" i="12"/>
  <c r="AS37" i="12" s="1"/>
  <c r="A5" i="21"/>
  <c r="A5" i="26"/>
  <c r="A5" i="17"/>
  <c r="A5" i="14"/>
  <c r="A5" i="13"/>
  <c r="A5" i="10"/>
  <c r="A4" i="8"/>
  <c r="A8" i="18" s="1"/>
  <c r="A2" i="8"/>
  <c r="A4" i="18"/>
  <c r="A2" i="18"/>
  <c r="A4" i="4"/>
  <c r="A3" i="7"/>
  <c r="A4" i="7"/>
  <c r="H43" i="29" l="1"/>
  <c r="H47" i="29" s="1"/>
  <c r="H59" i="29" s="1"/>
  <c r="H27" i="29"/>
  <c r="H72" i="29" s="1"/>
  <c r="A70" i="29"/>
  <c r="AA13" i="28"/>
  <c r="Z119" i="28"/>
  <c r="Z114" i="28"/>
  <c r="Z122" i="28" s="1"/>
  <c r="Z9" i="28"/>
  <c r="F121" i="28"/>
  <c r="BG16" i="11"/>
  <c r="BH16" i="11" s="1"/>
  <c r="D44" i="17"/>
  <c r="D46" i="17"/>
  <c r="D42" i="17"/>
  <c r="D43" i="17"/>
  <c r="CH13" i="11"/>
  <c r="D63" i="17"/>
  <c r="J17" i="11"/>
  <c r="K17" i="11"/>
  <c r="L17" i="11"/>
  <c r="J18" i="11"/>
  <c r="K18" i="11"/>
  <c r="L18" i="11"/>
  <c r="J19" i="11"/>
  <c r="K19" i="11"/>
  <c r="L19" i="11"/>
  <c r="J20" i="11"/>
  <c r="K20" i="11"/>
  <c r="L20" i="11"/>
  <c r="J21" i="11"/>
  <c r="K21" i="11"/>
  <c r="L21" i="11"/>
  <c r="J22" i="11"/>
  <c r="K22" i="11"/>
  <c r="L22" i="11"/>
  <c r="J23" i="11"/>
  <c r="K23" i="11"/>
  <c r="L23" i="11"/>
  <c r="J24" i="11"/>
  <c r="K24" i="11"/>
  <c r="L24" i="11"/>
  <c r="J25" i="11"/>
  <c r="K25" i="11"/>
  <c r="L25" i="11"/>
  <c r="J26" i="11"/>
  <c r="K26" i="11"/>
  <c r="L26" i="11"/>
  <c r="J27" i="11"/>
  <c r="K27" i="11"/>
  <c r="L27" i="11"/>
  <c r="J28" i="11"/>
  <c r="K28" i="11"/>
  <c r="L28" i="11"/>
  <c r="J29" i="11"/>
  <c r="K29" i="11"/>
  <c r="L29" i="11"/>
  <c r="J30" i="11"/>
  <c r="K30" i="11"/>
  <c r="L30" i="11"/>
  <c r="J31" i="11"/>
  <c r="K31" i="11"/>
  <c r="L31" i="11"/>
  <c r="J32" i="11"/>
  <c r="K32" i="11"/>
  <c r="L32" i="11"/>
  <c r="J33" i="11"/>
  <c r="K33" i="11"/>
  <c r="L33" i="11"/>
  <c r="J34" i="11"/>
  <c r="K34" i="11"/>
  <c r="L34" i="11"/>
  <c r="J35" i="11"/>
  <c r="K35" i="11"/>
  <c r="L35" i="11"/>
  <c r="J36" i="11"/>
  <c r="K36" i="11"/>
  <c r="L36" i="11"/>
  <c r="J37" i="11"/>
  <c r="K37" i="11"/>
  <c r="L37" i="11"/>
  <c r="J38" i="11"/>
  <c r="K38" i="11"/>
  <c r="L38" i="11"/>
  <c r="J39" i="11"/>
  <c r="K39" i="11"/>
  <c r="L39" i="11"/>
  <c r="J40" i="11"/>
  <c r="K40" i="11"/>
  <c r="L40" i="11"/>
  <c r="J41" i="11"/>
  <c r="K41" i="11"/>
  <c r="L41" i="11"/>
  <c r="J42" i="11"/>
  <c r="K42" i="11"/>
  <c r="L42" i="11"/>
  <c r="J43" i="11"/>
  <c r="K43" i="11"/>
  <c r="L43" i="11"/>
  <c r="J44" i="11"/>
  <c r="K44" i="11"/>
  <c r="L44" i="11"/>
  <c r="J45" i="11"/>
  <c r="K45" i="11"/>
  <c r="L45" i="11"/>
  <c r="J46" i="11"/>
  <c r="K46" i="11"/>
  <c r="L46" i="11"/>
  <c r="J47" i="11"/>
  <c r="K47" i="11"/>
  <c r="L47" i="11"/>
  <c r="J48" i="11"/>
  <c r="K48" i="11"/>
  <c r="L48" i="11"/>
  <c r="J49" i="11"/>
  <c r="K49" i="11"/>
  <c r="L49" i="11"/>
  <c r="J50" i="11"/>
  <c r="K50" i="11"/>
  <c r="L50" i="11"/>
  <c r="J51" i="11"/>
  <c r="K51" i="11"/>
  <c r="L51" i="11"/>
  <c r="J52" i="11"/>
  <c r="K52" i="11"/>
  <c r="L52" i="11"/>
  <c r="J53" i="11"/>
  <c r="K53" i="11"/>
  <c r="L53" i="11"/>
  <c r="J54" i="11"/>
  <c r="K54" i="11"/>
  <c r="L54" i="11"/>
  <c r="J55" i="11"/>
  <c r="K55" i="11"/>
  <c r="L55" i="11"/>
  <c r="J56" i="11"/>
  <c r="K56" i="11"/>
  <c r="L56" i="11"/>
  <c r="J57" i="11"/>
  <c r="K57" i="11"/>
  <c r="L57" i="11"/>
  <c r="J58" i="11"/>
  <c r="K58" i="11"/>
  <c r="L58" i="11"/>
  <c r="J59" i="11"/>
  <c r="K59" i="11"/>
  <c r="L59" i="11"/>
  <c r="J60" i="11"/>
  <c r="K60" i="11"/>
  <c r="L60" i="11"/>
  <c r="J61" i="11"/>
  <c r="K61" i="11"/>
  <c r="L61" i="11"/>
  <c r="J62" i="11"/>
  <c r="K62" i="11"/>
  <c r="L62" i="11"/>
  <c r="J63" i="11"/>
  <c r="K63" i="11"/>
  <c r="L63" i="11"/>
  <c r="J64" i="11"/>
  <c r="K64" i="11"/>
  <c r="L64" i="11"/>
  <c r="J65" i="11"/>
  <c r="K65" i="11"/>
  <c r="L65" i="11"/>
  <c r="J66" i="11"/>
  <c r="K66" i="11"/>
  <c r="L66" i="11"/>
  <c r="J67" i="11"/>
  <c r="K67" i="11"/>
  <c r="L67" i="11"/>
  <c r="J68" i="11"/>
  <c r="K68" i="11"/>
  <c r="L68" i="11"/>
  <c r="J69" i="11"/>
  <c r="K69" i="11"/>
  <c r="L69" i="11"/>
  <c r="J70" i="11"/>
  <c r="K70" i="11"/>
  <c r="L70" i="11"/>
  <c r="J71" i="11"/>
  <c r="K71" i="11"/>
  <c r="L71" i="11"/>
  <c r="J72" i="11"/>
  <c r="K72" i="11"/>
  <c r="L72" i="11"/>
  <c r="J73" i="11"/>
  <c r="K73" i="11"/>
  <c r="L73" i="11"/>
  <c r="J74" i="11"/>
  <c r="K74" i="11"/>
  <c r="L74" i="11"/>
  <c r="J75" i="11"/>
  <c r="K75" i="11"/>
  <c r="L75" i="11"/>
  <c r="J76" i="11"/>
  <c r="K76" i="11"/>
  <c r="L76" i="11"/>
  <c r="J77" i="11"/>
  <c r="K77" i="11"/>
  <c r="L77" i="11"/>
  <c r="J78" i="11"/>
  <c r="K78" i="11"/>
  <c r="L78" i="11"/>
  <c r="J79" i="11"/>
  <c r="K79" i="11"/>
  <c r="L79" i="11"/>
  <c r="J80" i="11"/>
  <c r="K80" i="11"/>
  <c r="L80" i="11"/>
  <c r="J81" i="11"/>
  <c r="K81" i="11"/>
  <c r="L81" i="11"/>
  <c r="J82" i="11"/>
  <c r="K82" i="11"/>
  <c r="L82" i="11"/>
  <c r="J83" i="11"/>
  <c r="K83" i="11"/>
  <c r="L83" i="11"/>
  <c r="J84" i="11"/>
  <c r="K84" i="11"/>
  <c r="L84" i="11"/>
  <c r="J85" i="11"/>
  <c r="K85" i="11"/>
  <c r="L85" i="11"/>
  <c r="J86" i="11"/>
  <c r="K86" i="11"/>
  <c r="L86" i="11"/>
  <c r="J87" i="11"/>
  <c r="K87" i="11"/>
  <c r="L87" i="11"/>
  <c r="J88" i="11"/>
  <c r="K88" i="11"/>
  <c r="L88" i="11"/>
  <c r="J89" i="11"/>
  <c r="K89" i="11"/>
  <c r="L89" i="11"/>
  <c r="J90" i="11"/>
  <c r="K90" i="11"/>
  <c r="L90" i="11"/>
  <c r="J91" i="11"/>
  <c r="K91" i="11"/>
  <c r="L91" i="11"/>
  <c r="J92" i="11"/>
  <c r="K92" i="11"/>
  <c r="L92" i="11"/>
  <c r="J93" i="11"/>
  <c r="K93" i="11"/>
  <c r="L93" i="11"/>
  <c r="J94" i="11"/>
  <c r="K94" i="11"/>
  <c r="L94" i="11"/>
  <c r="J95" i="11"/>
  <c r="K95" i="11"/>
  <c r="L95" i="11"/>
  <c r="J96" i="11"/>
  <c r="K96" i="11"/>
  <c r="L96" i="11"/>
  <c r="J97" i="11"/>
  <c r="K97" i="11"/>
  <c r="L97" i="11"/>
  <c r="J98" i="11"/>
  <c r="K98" i="11"/>
  <c r="L98" i="11"/>
  <c r="J99" i="11"/>
  <c r="K99" i="11"/>
  <c r="L99" i="11"/>
  <c r="J100" i="11"/>
  <c r="K100" i="11"/>
  <c r="L100" i="11"/>
  <c r="J101" i="11"/>
  <c r="K101" i="11"/>
  <c r="L101" i="11"/>
  <c r="J102" i="11"/>
  <c r="K102" i="11"/>
  <c r="L102" i="11"/>
  <c r="J103" i="11"/>
  <c r="K103" i="11"/>
  <c r="L103" i="11"/>
  <c r="J104" i="11"/>
  <c r="K104" i="11"/>
  <c r="L104" i="11"/>
  <c r="J105" i="11"/>
  <c r="K105" i="11"/>
  <c r="L105" i="11"/>
  <c r="J106" i="11"/>
  <c r="K106" i="11"/>
  <c r="L106" i="11"/>
  <c r="J107" i="11"/>
  <c r="K107" i="11"/>
  <c r="L107" i="11"/>
  <c r="J108" i="11"/>
  <c r="K108" i="11"/>
  <c r="L108" i="11"/>
  <c r="J109" i="11"/>
  <c r="K109" i="11"/>
  <c r="L109" i="11"/>
  <c r="J110" i="11"/>
  <c r="K110" i="11"/>
  <c r="L110" i="11"/>
  <c r="J111" i="11"/>
  <c r="K111" i="11"/>
  <c r="L111" i="11"/>
  <c r="J112" i="11"/>
  <c r="K112" i="11"/>
  <c r="L112" i="11"/>
  <c r="G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Z17" i="11"/>
  <c r="AA17" i="11"/>
  <c r="AC17" i="11"/>
  <c r="Z18" i="11"/>
  <c r="AA18" i="11"/>
  <c r="AC18" i="11"/>
  <c r="Z19" i="11"/>
  <c r="AA19" i="11"/>
  <c r="AC19" i="11"/>
  <c r="Z20" i="11"/>
  <c r="AA20" i="11"/>
  <c r="AC20" i="11"/>
  <c r="Z21" i="11"/>
  <c r="AA21" i="11"/>
  <c r="AC21" i="11"/>
  <c r="Z22" i="11"/>
  <c r="AA22" i="11"/>
  <c r="AC22" i="11"/>
  <c r="Z23" i="11"/>
  <c r="AA23" i="11"/>
  <c r="AC23" i="11"/>
  <c r="Z24" i="11"/>
  <c r="AA24" i="11"/>
  <c r="AC24" i="11"/>
  <c r="Z25" i="11"/>
  <c r="AA25" i="11"/>
  <c r="AC25" i="11"/>
  <c r="Z26" i="11"/>
  <c r="AA26" i="11"/>
  <c r="AC26" i="11"/>
  <c r="Z27" i="11"/>
  <c r="AA27" i="11"/>
  <c r="AC27" i="11"/>
  <c r="Z28" i="11"/>
  <c r="AA28" i="11"/>
  <c r="AC28" i="11"/>
  <c r="Z29" i="11"/>
  <c r="AA29" i="11"/>
  <c r="AC29" i="11"/>
  <c r="Z30" i="11"/>
  <c r="AA30" i="11"/>
  <c r="AC30" i="11"/>
  <c r="Z31" i="11"/>
  <c r="AA31" i="11"/>
  <c r="AC31" i="11"/>
  <c r="Z32" i="11"/>
  <c r="AA32" i="11"/>
  <c r="AC32" i="11"/>
  <c r="Z33" i="11"/>
  <c r="AA33" i="11"/>
  <c r="AC33" i="11"/>
  <c r="Z34" i="11"/>
  <c r="AA34" i="11"/>
  <c r="AC34" i="11"/>
  <c r="Z35" i="11"/>
  <c r="AA35" i="11"/>
  <c r="AC35" i="11"/>
  <c r="Z36" i="11"/>
  <c r="AA36" i="11"/>
  <c r="AC36" i="11"/>
  <c r="Z37" i="11"/>
  <c r="AA37" i="11"/>
  <c r="AC37" i="11"/>
  <c r="Z38" i="11"/>
  <c r="AA38" i="11"/>
  <c r="AC38" i="11"/>
  <c r="Z39" i="11"/>
  <c r="AA39" i="11"/>
  <c r="AC39" i="11"/>
  <c r="Z40" i="11"/>
  <c r="AA40" i="11"/>
  <c r="AC40" i="11"/>
  <c r="Z41" i="11"/>
  <c r="AA41" i="11"/>
  <c r="AC41" i="11"/>
  <c r="Z42" i="11"/>
  <c r="AA42" i="11"/>
  <c r="AC42" i="11"/>
  <c r="Z43" i="11"/>
  <c r="AA43" i="11"/>
  <c r="AC43" i="11"/>
  <c r="Z44" i="11"/>
  <c r="AA44" i="11"/>
  <c r="AC44" i="11"/>
  <c r="Z45" i="11"/>
  <c r="AA45" i="11"/>
  <c r="AC45" i="11"/>
  <c r="Z46" i="11"/>
  <c r="AA46" i="11"/>
  <c r="AC46" i="11"/>
  <c r="Z47" i="11"/>
  <c r="AA47" i="11"/>
  <c r="AC47" i="11"/>
  <c r="Z48" i="11"/>
  <c r="AA48" i="11"/>
  <c r="AC48" i="11"/>
  <c r="Z49" i="11"/>
  <c r="AA49" i="11"/>
  <c r="AC49" i="11"/>
  <c r="Z50" i="11"/>
  <c r="AA50" i="11"/>
  <c r="AC50" i="11"/>
  <c r="Z51" i="11"/>
  <c r="AA51" i="11"/>
  <c r="AC51" i="11"/>
  <c r="Z52" i="11"/>
  <c r="AA52" i="11"/>
  <c r="AC52" i="11"/>
  <c r="Z53" i="11"/>
  <c r="AA53" i="11"/>
  <c r="AC53" i="11"/>
  <c r="Z54" i="11"/>
  <c r="AA54" i="11"/>
  <c r="AC54" i="11"/>
  <c r="Z55" i="11"/>
  <c r="AA55" i="11"/>
  <c r="AC55" i="11"/>
  <c r="Z56" i="11"/>
  <c r="AA56" i="11"/>
  <c r="AC56" i="11"/>
  <c r="Z57" i="11"/>
  <c r="AA57" i="11"/>
  <c r="AC57" i="11"/>
  <c r="Z58" i="11"/>
  <c r="AA58" i="11"/>
  <c r="AC58" i="11"/>
  <c r="Z59" i="11"/>
  <c r="AA59" i="11"/>
  <c r="AC59" i="11"/>
  <c r="Z60" i="11"/>
  <c r="AA60" i="11"/>
  <c r="AC60" i="11"/>
  <c r="Z61" i="11"/>
  <c r="AA61" i="11"/>
  <c r="AC61" i="11"/>
  <c r="Z62" i="11"/>
  <c r="AA62" i="11"/>
  <c r="AC62" i="11"/>
  <c r="Z63" i="11"/>
  <c r="AA63" i="11"/>
  <c r="AC63" i="11"/>
  <c r="Z64" i="11"/>
  <c r="AA64" i="11"/>
  <c r="AC64" i="11"/>
  <c r="Z65" i="11"/>
  <c r="AA65" i="11"/>
  <c r="AC65" i="11"/>
  <c r="Z66" i="11"/>
  <c r="AA66" i="11"/>
  <c r="AC66" i="11"/>
  <c r="Z67" i="11"/>
  <c r="AA67" i="11"/>
  <c r="AC67" i="11"/>
  <c r="Z68" i="11"/>
  <c r="AA68" i="11"/>
  <c r="AC68" i="11"/>
  <c r="Z69" i="11"/>
  <c r="AA69" i="11"/>
  <c r="AC69" i="11"/>
  <c r="Z70" i="11"/>
  <c r="AA70" i="11"/>
  <c r="AC70" i="11"/>
  <c r="Z71" i="11"/>
  <c r="AA71" i="11"/>
  <c r="AC71" i="11"/>
  <c r="Z72" i="11"/>
  <c r="AA72" i="11"/>
  <c r="AC72" i="11"/>
  <c r="Z73" i="11"/>
  <c r="AA73" i="11"/>
  <c r="AC73" i="11"/>
  <c r="Z74" i="11"/>
  <c r="AA74" i="11"/>
  <c r="AC74" i="11"/>
  <c r="Z75" i="11"/>
  <c r="AA75" i="11"/>
  <c r="AC75" i="11"/>
  <c r="Z76" i="11"/>
  <c r="AA76" i="11"/>
  <c r="AC76" i="11"/>
  <c r="Z77" i="11"/>
  <c r="AA77" i="11"/>
  <c r="AC77" i="11"/>
  <c r="Z78" i="11"/>
  <c r="AA78" i="11"/>
  <c r="AC78" i="11"/>
  <c r="Z79" i="11"/>
  <c r="AA79" i="11"/>
  <c r="AC79" i="11"/>
  <c r="Z80" i="11"/>
  <c r="AA80" i="11"/>
  <c r="AC80" i="11"/>
  <c r="Z81" i="11"/>
  <c r="AA81" i="11"/>
  <c r="AC81" i="11"/>
  <c r="Z82" i="11"/>
  <c r="AA82" i="11"/>
  <c r="AC82" i="11"/>
  <c r="Z83" i="11"/>
  <c r="AA83" i="11"/>
  <c r="AC83" i="11"/>
  <c r="Z84" i="11"/>
  <c r="AA84" i="11"/>
  <c r="AC84" i="11"/>
  <c r="Z85" i="11"/>
  <c r="AA85" i="11"/>
  <c r="AC85" i="11"/>
  <c r="Z86" i="11"/>
  <c r="AA86" i="11"/>
  <c r="AC86" i="11"/>
  <c r="Z87" i="11"/>
  <c r="AA87" i="11"/>
  <c r="AC87" i="11"/>
  <c r="Z88" i="11"/>
  <c r="AA88" i="11"/>
  <c r="AC88" i="11"/>
  <c r="Z89" i="11"/>
  <c r="AA89" i="11"/>
  <c r="AC89" i="11"/>
  <c r="Z90" i="11"/>
  <c r="AA90" i="11"/>
  <c r="AC90" i="11"/>
  <c r="Z91" i="11"/>
  <c r="AA91" i="11"/>
  <c r="AC91" i="11"/>
  <c r="Z92" i="11"/>
  <c r="AA92" i="11"/>
  <c r="AC92" i="11"/>
  <c r="Z93" i="11"/>
  <c r="AA93" i="11"/>
  <c r="AC93" i="11"/>
  <c r="Z94" i="11"/>
  <c r="AA94" i="11"/>
  <c r="AC94" i="11"/>
  <c r="Z95" i="11"/>
  <c r="AA95" i="11"/>
  <c r="AC95" i="11"/>
  <c r="Z96" i="11"/>
  <c r="AA96" i="11"/>
  <c r="AC96" i="11"/>
  <c r="Z97" i="11"/>
  <c r="AA97" i="11"/>
  <c r="AC97" i="11"/>
  <c r="Z98" i="11"/>
  <c r="AA98" i="11"/>
  <c r="AC98" i="11"/>
  <c r="Z99" i="11"/>
  <c r="AA99" i="11"/>
  <c r="AC99" i="11"/>
  <c r="Z100" i="11"/>
  <c r="AA100" i="11"/>
  <c r="AC100" i="11"/>
  <c r="Z101" i="11"/>
  <c r="AA101" i="11"/>
  <c r="AC101" i="11"/>
  <c r="Z102" i="11"/>
  <c r="AA102" i="11"/>
  <c r="AC102" i="11"/>
  <c r="Z103" i="11"/>
  <c r="AA103" i="11"/>
  <c r="AC103" i="11"/>
  <c r="Z104" i="11"/>
  <c r="AA104" i="11"/>
  <c r="AC104" i="11"/>
  <c r="Z105" i="11"/>
  <c r="AA105" i="11"/>
  <c r="AC105" i="11"/>
  <c r="Z106" i="11"/>
  <c r="AA106" i="11"/>
  <c r="AC106" i="11"/>
  <c r="Z107" i="11"/>
  <c r="AA107" i="11"/>
  <c r="AC107" i="11"/>
  <c r="Z108" i="11"/>
  <c r="AA108" i="11"/>
  <c r="AC108" i="11"/>
  <c r="Z109" i="11"/>
  <c r="AA109" i="11"/>
  <c r="AC109" i="11"/>
  <c r="Z110" i="11"/>
  <c r="AA110" i="11"/>
  <c r="AC110" i="11"/>
  <c r="Z111" i="11"/>
  <c r="AA111" i="11"/>
  <c r="AC111" i="11"/>
  <c r="Z112" i="11"/>
  <c r="AA112" i="11"/>
  <c r="AC112" i="11"/>
  <c r="Z6" i="11"/>
  <c r="S6" i="11"/>
  <c r="S9" i="11"/>
  <c r="S114" i="11"/>
  <c r="C43" i="12"/>
  <c r="CI19" i="11"/>
  <c r="CI20" i="11"/>
  <c r="CI21" i="11"/>
  <c r="CI22" i="11"/>
  <c r="CI23" i="11"/>
  <c r="CI24" i="11"/>
  <c r="CI25" i="11"/>
  <c r="CI26" i="11"/>
  <c r="CI27" i="11"/>
  <c r="CI28" i="11"/>
  <c r="CI29" i="11"/>
  <c r="CI30" i="11"/>
  <c r="CI31" i="11"/>
  <c r="CI32" i="11"/>
  <c r="CI33" i="11"/>
  <c r="CI34" i="11"/>
  <c r="CI35" i="11"/>
  <c r="CI36" i="11"/>
  <c r="CI37" i="11"/>
  <c r="CI38" i="11"/>
  <c r="CI39" i="11"/>
  <c r="CI40" i="11"/>
  <c r="CI41" i="11"/>
  <c r="CI42" i="11"/>
  <c r="CI43" i="11"/>
  <c r="CI44" i="11"/>
  <c r="CI45" i="11"/>
  <c r="CI46" i="11"/>
  <c r="CI47" i="11"/>
  <c r="CI48" i="11"/>
  <c r="CI49" i="11"/>
  <c r="CI50" i="11"/>
  <c r="CI51" i="11"/>
  <c r="CI52" i="11"/>
  <c r="CI53" i="11"/>
  <c r="CI54" i="11"/>
  <c r="CI55" i="11"/>
  <c r="CI56" i="11"/>
  <c r="CI57" i="11"/>
  <c r="CI58" i="11"/>
  <c r="CI59" i="11"/>
  <c r="CI60" i="11"/>
  <c r="CI61" i="11"/>
  <c r="CI62" i="11"/>
  <c r="CI63" i="11"/>
  <c r="CI64" i="11"/>
  <c r="CI65" i="11"/>
  <c r="CI66" i="11"/>
  <c r="CI67" i="11"/>
  <c r="CI68" i="11"/>
  <c r="CI69" i="11"/>
  <c r="CI70" i="11"/>
  <c r="CI71" i="11"/>
  <c r="CI72" i="11"/>
  <c r="CI73" i="11"/>
  <c r="CI74" i="11"/>
  <c r="CI75" i="11"/>
  <c r="CI76" i="11"/>
  <c r="CI77" i="11"/>
  <c r="CI78" i="11"/>
  <c r="CI79" i="11"/>
  <c r="CI80" i="11"/>
  <c r="CI81" i="11"/>
  <c r="CI82" i="11"/>
  <c r="CI83" i="11"/>
  <c r="CI84" i="11"/>
  <c r="CI85" i="11"/>
  <c r="CI86" i="11"/>
  <c r="CI87" i="11"/>
  <c r="CI88" i="11"/>
  <c r="CI89" i="11"/>
  <c r="CI90" i="11"/>
  <c r="CI91" i="11"/>
  <c r="CI92" i="11"/>
  <c r="CI93" i="11"/>
  <c r="CI94" i="11"/>
  <c r="CI95" i="11"/>
  <c r="CI96" i="11"/>
  <c r="CI97" i="11"/>
  <c r="CI98" i="11"/>
  <c r="CI99" i="11"/>
  <c r="CI100" i="11"/>
  <c r="CI101" i="11"/>
  <c r="CI102" i="11"/>
  <c r="CI103" i="11"/>
  <c r="CI104" i="11"/>
  <c r="CI105" i="11"/>
  <c r="CI106" i="11"/>
  <c r="CI107" i="11"/>
  <c r="CI108" i="11"/>
  <c r="CI109" i="11"/>
  <c r="CI110" i="11"/>
  <c r="CI111" i="11"/>
  <c r="CI112" i="11"/>
  <c r="CH19" i="11"/>
  <c r="CH20" i="11"/>
  <c r="CH21" i="11"/>
  <c r="CH22" i="11"/>
  <c r="CH23" i="11"/>
  <c r="CH24" i="11"/>
  <c r="CH25" i="11"/>
  <c r="CH26" i="11"/>
  <c r="CH27" i="11"/>
  <c r="CH28" i="11"/>
  <c r="CH29" i="11"/>
  <c r="CH30" i="11"/>
  <c r="CH31" i="11"/>
  <c r="CH32" i="11"/>
  <c r="CH33" i="11"/>
  <c r="CH34" i="11"/>
  <c r="CH35" i="11"/>
  <c r="CH36" i="11"/>
  <c r="CH37" i="11"/>
  <c r="CH38" i="11"/>
  <c r="CH39" i="11"/>
  <c r="CH40" i="11"/>
  <c r="CH41" i="11"/>
  <c r="CH42" i="11"/>
  <c r="CH43" i="11"/>
  <c r="CH44" i="11"/>
  <c r="CH45" i="11"/>
  <c r="CH46" i="11"/>
  <c r="CH47" i="11"/>
  <c r="CH48" i="11"/>
  <c r="CH49" i="11"/>
  <c r="CH50" i="11"/>
  <c r="CH51" i="11"/>
  <c r="CH52" i="11"/>
  <c r="CH53" i="11"/>
  <c r="CH54" i="11"/>
  <c r="CH55" i="11"/>
  <c r="CH56" i="11"/>
  <c r="CH57" i="11"/>
  <c r="CH58" i="11"/>
  <c r="CH59" i="11"/>
  <c r="CH60" i="11"/>
  <c r="CH61" i="11"/>
  <c r="CH62" i="11"/>
  <c r="CH63" i="11"/>
  <c r="CH64" i="11"/>
  <c r="CH65" i="11"/>
  <c r="CH66" i="11"/>
  <c r="CH67" i="11"/>
  <c r="CH68" i="11"/>
  <c r="CH69" i="11"/>
  <c r="CH70" i="11"/>
  <c r="CH71" i="11"/>
  <c r="CH72" i="11"/>
  <c r="CH73" i="11"/>
  <c r="CH74" i="11"/>
  <c r="CH75" i="11"/>
  <c r="CH76" i="11"/>
  <c r="CH77" i="11"/>
  <c r="CH78" i="11"/>
  <c r="CH79" i="11"/>
  <c r="CH80" i="11"/>
  <c r="CH81" i="11"/>
  <c r="CH82" i="11"/>
  <c r="CH83" i="11"/>
  <c r="CH84" i="11"/>
  <c r="CH85" i="11"/>
  <c r="CH86" i="11"/>
  <c r="CH87" i="11"/>
  <c r="CH88" i="11"/>
  <c r="CH89" i="11"/>
  <c r="CH90" i="11"/>
  <c r="CH91" i="11"/>
  <c r="CH92" i="11"/>
  <c r="CH93" i="11"/>
  <c r="CH94" i="11"/>
  <c r="CH95" i="11"/>
  <c r="CH96" i="11"/>
  <c r="CH97" i="11"/>
  <c r="CH98" i="11"/>
  <c r="CH99" i="11"/>
  <c r="CH100" i="11"/>
  <c r="CH101" i="11"/>
  <c r="CH102" i="11"/>
  <c r="CH103" i="11"/>
  <c r="CH104" i="11"/>
  <c r="CH105" i="11"/>
  <c r="CH106" i="11"/>
  <c r="CH107" i="11"/>
  <c r="CH108" i="11"/>
  <c r="CH109" i="11"/>
  <c r="CH110" i="11"/>
  <c r="CH111" i="11"/>
  <c r="CH112" i="11"/>
  <c r="B24" i="12"/>
  <c r="C24" i="12"/>
  <c r="B25" i="12"/>
  <c r="C25" i="12"/>
  <c r="B26" i="12"/>
  <c r="C26" i="12"/>
  <c r="B27" i="12"/>
  <c r="C27" i="12"/>
  <c r="B28" i="12"/>
  <c r="C28" i="12"/>
  <c r="B29" i="12"/>
  <c r="C29" i="12"/>
  <c r="B30" i="12"/>
  <c r="C30" i="12"/>
  <c r="B31" i="12"/>
  <c r="C31" i="12"/>
  <c r="B32" i="12"/>
  <c r="C32" i="12"/>
  <c r="B33" i="12"/>
  <c r="C33" i="12"/>
  <c r="B34" i="12"/>
  <c r="C34" i="12"/>
  <c r="B35" i="12"/>
  <c r="C35" i="12"/>
  <c r="B36" i="12"/>
  <c r="C36" i="12"/>
  <c r="B37" i="12"/>
  <c r="C37" i="12"/>
  <c r="C23" i="12"/>
  <c r="A32" i="12"/>
  <c r="S32" i="12"/>
  <c r="A33" i="12"/>
  <c r="S33" i="12"/>
  <c r="A34" i="12"/>
  <c r="S34" i="12"/>
  <c r="A35" i="12"/>
  <c r="S35" i="12"/>
  <c r="A36" i="12"/>
  <c r="S36" i="12"/>
  <c r="A37" i="12"/>
  <c r="S37" i="12"/>
  <c r="C47" i="10"/>
  <c r="F7" i="14"/>
  <c r="F12" i="14" s="1"/>
  <c r="G7" i="14"/>
  <c r="G12" i="14" s="1"/>
  <c r="H7" i="14"/>
  <c r="H12" i="14" s="1"/>
  <c r="I7" i="14"/>
  <c r="I12" i="14" s="1"/>
  <c r="J7" i="14"/>
  <c r="J12" i="14" s="1"/>
  <c r="K7" i="14"/>
  <c r="K12" i="14" s="1"/>
  <c r="L7" i="14"/>
  <c r="L12" i="14" s="1"/>
  <c r="M7" i="14"/>
  <c r="M12" i="14" s="1"/>
  <c r="N7" i="14"/>
  <c r="N12" i="14" s="1"/>
  <c r="O7" i="14"/>
  <c r="O12" i="14" s="1"/>
  <c r="P7" i="14"/>
  <c r="P12" i="14" s="1"/>
  <c r="Q7" i="14"/>
  <c r="Q12" i="14" s="1"/>
  <c r="R7" i="14"/>
  <c r="R12" i="14" s="1"/>
  <c r="S7" i="14"/>
  <c r="S12" i="14" s="1"/>
  <c r="T7" i="14"/>
  <c r="T12" i="14" s="1"/>
  <c r="U7" i="14"/>
  <c r="U12" i="14" s="1"/>
  <c r="V7" i="14"/>
  <c r="V12" i="14" s="1"/>
  <c r="W7" i="14"/>
  <c r="W12" i="14" s="1"/>
  <c r="X7" i="14"/>
  <c r="X12" i="14" s="1"/>
  <c r="E7" i="14"/>
  <c r="E12" i="14" s="1"/>
  <c r="X64" i="14"/>
  <c r="X69" i="14" s="1"/>
  <c r="W64" i="14"/>
  <c r="W69" i="14" s="1"/>
  <c r="V64" i="14"/>
  <c r="V69" i="14" s="1"/>
  <c r="U64" i="14"/>
  <c r="U69" i="14" s="1"/>
  <c r="T64" i="14"/>
  <c r="T69" i="14" s="1"/>
  <c r="S64" i="14"/>
  <c r="S69" i="14" s="1"/>
  <c r="R64" i="14"/>
  <c r="R69" i="14" s="1"/>
  <c r="Q64" i="14"/>
  <c r="Q69" i="14" s="1"/>
  <c r="P64" i="14"/>
  <c r="P69" i="14" s="1"/>
  <c r="O64" i="14"/>
  <c r="O69" i="14" s="1"/>
  <c r="N64" i="14"/>
  <c r="N69" i="14" s="1"/>
  <c r="M64" i="14"/>
  <c r="M69" i="14" s="1"/>
  <c r="L64" i="14"/>
  <c r="L69" i="14" s="1"/>
  <c r="K64" i="14"/>
  <c r="K69" i="14" s="1"/>
  <c r="J64" i="14"/>
  <c r="J69" i="14" s="1"/>
  <c r="I64" i="14"/>
  <c r="I69" i="14" s="1"/>
  <c r="H64" i="14"/>
  <c r="H69" i="14" s="1"/>
  <c r="G64" i="14"/>
  <c r="G69" i="14" s="1"/>
  <c r="F64" i="14"/>
  <c r="F69" i="14" s="1"/>
  <c r="X9" i="14"/>
  <c r="W9" i="14"/>
  <c r="V9" i="14"/>
  <c r="U9" i="14"/>
  <c r="T9" i="14"/>
  <c r="S9" i="14"/>
  <c r="R9" i="14"/>
  <c r="Q9" i="14"/>
  <c r="P9" i="14"/>
  <c r="O9" i="14"/>
  <c r="N9" i="14"/>
  <c r="M9" i="14"/>
  <c r="L9" i="14"/>
  <c r="K9" i="14"/>
  <c r="J9" i="14"/>
  <c r="I9" i="14"/>
  <c r="H9" i="14"/>
  <c r="G9" i="14"/>
  <c r="F9" i="14"/>
  <c r="H28" i="29" l="1"/>
  <c r="H60" i="29" s="1"/>
  <c r="H61" i="29" s="1"/>
  <c r="H89" i="29" s="1"/>
  <c r="E13" i="14"/>
  <c r="Y13" i="14" s="1"/>
  <c r="Z13" i="14" s="1"/>
  <c r="E14" i="14"/>
  <c r="Y14" i="14" s="1"/>
  <c r="Z14" i="14" s="1"/>
  <c r="E22" i="14"/>
  <c r="Y22" i="14" s="1"/>
  <c r="Z22" i="14" s="1"/>
  <c r="E30" i="14"/>
  <c r="Y30" i="14" s="1"/>
  <c r="Z30" i="14" s="1"/>
  <c r="E38" i="14"/>
  <c r="Y38" i="14" s="1"/>
  <c r="Z38" i="14" s="1"/>
  <c r="E46" i="14"/>
  <c r="Y46" i="14" s="1"/>
  <c r="Z46" i="14" s="1"/>
  <c r="E54" i="14"/>
  <c r="Y54" i="14" s="1"/>
  <c r="Z54" i="14" s="1"/>
  <c r="E62" i="14"/>
  <c r="Y62" i="14" s="1"/>
  <c r="Z62" i="14" s="1"/>
  <c r="E28" i="14"/>
  <c r="Y28" i="14" s="1"/>
  <c r="Z28" i="14" s="1"/>
  <c r="E21" i="14"/>
  <c r="Y21" i="14" s="1"/>
  <c r="Z21" i="14" s="1"/>
  <c r="E45" i="14"/>
  <c r="Y45" i="14" s="1"/>
  <c r="Z45" i="14" s="1"/>
  <c r="E61" i="14"/>
  <c r="Y61" i="14" s="1"/>
  <c r="Z61" i="14" s="1"/>
  <c r="E15" i="14"/>
  <c r="Y15" i="14" s="1"/>
  <c r="Z15" i="14" s="1"/>
  <c r="E23" i="14"/>
  <c r="Y23" i="14" s="1"/>
  <c r="Z23" i="14" s="1"/>
  <c r="E31" i="14"/>
  <c r="Y31" i="14" s="1"/>
  <c r="Z31" i="14" s="1"/>
  <c r="E39" i="14"/>
  <c r="Y39" i="14" s="1"/>
  <c r="Z39" i="14" s="1"/>
  <c r="E47" i="14"/>
  <c r="Y47" i="14" s="1"/>
  <c r="Z47" i="14" s="1"/>
  <c r="E55" i="14"/>
  <c r="Y55" i="14" s="1"/>
  <c r="Z55" i="14" s="1"/>
  <c r="E44" i="14"/>
  <c r="Y44" i="14" s="1"/>
  <c r="Z44" i="14" s="1"/>
  <c r="E16" i="14"/>
  <c r="Y16" i="14" s="1"/>
  <c r="Z16" i="14" s="1"/>
  <c r="E24" i="14"/>
  <c r="Y24" i="14" s="1"/>
  <c r="Z24" i="14" s="1"/>
  <c r="E32" i="14"/>
  <c r="Y32" i="14" s="1"/>
  <c r="Z32" i="14" s="1"/>
  <c r="E40" i="14"/>
  <c r="Y40" i="14" s="1"/>
  <c r="Z40" i="14" s="1"/>
  <c r="E48" i="14"/>
  <c r="Y48" i="14" s="1"/>
  <c r="Z48" i="14" s="1"/>
  <c r="E56" i="14"/>
  <c r="Y56" i="14" s="1"/>
  <c r="Z56" i="14" s="1"/>
  <c r="E20" i="14"/>
  <c r="Y20" i="14" s="1"/>
  <c r="Z20" i="14" s="1"/>
  <c r="E52" i="14"/>
  <c r="Y52" i="14" s="1"/>
  <c r="Z52" i="14" s="1"/>
  <c r="E60" i="14"/>
  <c r="Y60" i="14" s="1"/>
  <c r="Z60" i="14" s="1"/>
  <c r="E29" i="14"/>
  <c r="Y29" i="14" s="1"/>
  <c r="Z29" i="14" s="1"/>
  <c r="E53" i="14"/>
  <c r="Y53" i="14" s="1"/>
  <c r="Z53" i="14" s="1"/>
  <c r="E17" i="14"/>
  <c r="Y17" i="14" s="1"/>
  <c r="Z17" i="14" s="1"/>
  <c r="E25" i="14"/>
  <c r="Y25" i="14" s="1"/>
  <c r="Z25" i="14" s="1"/>
  <c r="E33" i="14"/>
  <c r="Y33" i="14" s="1"/>
  <c r="Z33" i="14" s="1"/>
  <c r="E41" i="14"/>
  <c r="Y41" i="14" s="1"/>
  <c r="Z41" i="14" s="1"/>
  <c r="E49" i="14"/>
  <c r="Y49" i="14" s="1"/>
  <c r="Z49" i="14" s="1"/>
  <c r="E57" i="14"/>
  <c r="Y57" i="14" s="1"/>
  <c r="Z57" i="14" s="1"/>
  <c r="E18" i="14"/>
  <c r="Y18" i="14" s="1"/>
  <c r="Z18" i="14" s="1"/>
  <c r="E26" i="14"/>
  <c r="Y26" i="14" s="1"/>
  <c r="Z26" i="14" s="1"/>
  <c r="E34" i="14"/>
  <c r="Y34" i="14" s="1"/>
  <c r="Z34" i="14" s="1"/>
  <c r="E42" i="14"/>
  <c r="Y42" i="14" s="1"/>
  <c r="Z42" i="14" s="1"/>
  <c r="E50" i="14"/>
  <c r="Y50" i="14" s="1"/>
  <c r="Z50" i="14" s="1"/>
  <c r="E58" i="14"/>
  <c r="Y58" i="14" s="1"/>
  <c r="Z58" i="14" s="1"/>
  <c r="E19" i="14"/>
  <c r="Y19" i="14" s="1"/>
  <c r="Z19" i="14" s="1"/>
  <c r="E27" i="14"/>
  <c r="Y27" i="14" s="1"/>
  <c r="Z27" i="14" s="1"/>
  <c r="E35" i="14"/>
  <c r="Y35" i="14" s="1"/>
  <c r="Z35" i="14" s="1"/>
  <c r="E43" i="14"/>
  <c r="Y43" i="14" s="1"/>
  <c r="Z43" i="14" s="1"/>
  <c r="E51" i="14"/>
  <c r="Y51" i="14" s="1"/>
  <c r="Z51" i="14" s="1"/>
  <c r="E59" i="14"/>
  <c r="Y59" i="14" s="1"/>
  <c r="Z59" i="14" s="1"/>
  <c r="E36" i="14"/>
  <c r="Y36" i="14" s="1"/>
  <c r="Z36" i="14" s="1"/>
  <c r="E37" i="14"/>
  <c r="Y37" i="14" s="1"/>
  <c r="Z37" i="14" s="1"/>
  <c r="A78" i="29"/>
  <c r="A87" i="29" s="1"/>
  <c r="Z121" i="28"/>
  <c r="AA114" i="28"/>
  <c r="AA9" i="28"/>
  <c r="BG17" i="11"/>
  <c r="BH17" i="11" s="1"/>
  <c r="Z12" i="14"/>
  <c r="Y12" i="14"/>
  <c r="V68" i="14"/>
  <c r="V1" i="14"/>
  <c r="T1" i="14"/>
  <c r="S68" i="14"/>
  <c r="S1" i="14"/>
  <c r="U1" i="14"/>
  <c r="W1" i="14"/>
  <c r="X1" i="14"/>
  <c r="H1" i="14"/>
  <c r="G1" i="14"/>
  <c r="I1" i="14"/>
  <c r="R68" i="14"/>
  <c r="R1" i="14"/>
  <c r="O68" i="14"/>
  <c r="O1" i="14"/>
  <c r="N68" i="14"/>
  <c r="N1" i="14"/>
  <c r="F68" i="14"/>
  <c r="F1" i="14"/>
  <c r="P1" i="14"/>
  <c r="Q1" i="14"/>
  <c r="L1" i="14"/>
  <c r="M1" i="14"/>
  <c r="K68" i="14"/>
  <c r="K1" i="14"/>
  <c r="J68" i="14"/>
  <c r="J1" i="14"/>
  <c r="E68" i="14"/>
  <c r="W68" i="14"/>
  <c r="G68" i="14"/>
  <c r="X68" i="14"/>
  <c r="T68" i="14"/>
  <c r="P68" i="14"/>
  <c r="L68" i="14"/>
  <c r="H68" i="14"/>
  <c r="U68" i="14"/>
  <c r="Q68" i="14"/>
  <c r="M68" i="14"/>
  <c r="I68" i="14"/>
  <c r="H79" i="29" l="1"/>
  <c r="H80" i="29" s="1"/>
  <c r="H71" i="29"/>
  <c r="H73" i="29" s="1"/>
  <c r="H74" i="29" s="1"/>
  <c r="H63" i="29"/>
  <c r="E9" i="14"/>
  <c r="Y64" i="14"/>
  <c r="Y69" i="14" s="1"/>
  <c r="D26" i="26" s="1"/>
  <c r="E64" i="14"/>
  <c r="E69" i="14" s="1"/>
  <c r="E1" i="14"/>
  <c r="Y9" i="14"/>
  <c r="BG18" i="11"/>
  <c r="BH18" i="11" s="1"/>
  <c r="A9" i="10"/>
  <c r="W20" i="11"/>
  <c r="W21" i="11"/>
  <c r="W22" i="11"/>
  <c r="W23" i="11"/>
  <c r="W24" i="11"/>
  <c r="W25" i="11"/>
  <c r="W26" i="11"/>
  <c r="W27" i="11"/>
  <c r="W28" i="11"/>
  <c r="W29" i="11"/>
  <c r="W30" i="11"/>
  <c r="W31" i="11"/>
  <c r="W32" i="11"/>
  <c r="W33" i="11"/>
  <c r="W34" i="11"/>
  <c r="W35" i="11"/>
  <c r="W36" i="11"/>
  <c r="W37" i="11"/>
  <c r="W38" i="11"/>
  <c r="W39" i="11"/>
  <c r="W40" i="11"/>
  <c r="W41" i="11"/>
  <c r="W42" i="11"/>
  <c r="W43" i="11"/>
  <c r="W44" i="11"/>
  <c r="W45" i="11"/>
  <c r="W46" i="11"/>
  <c r="W47" i="11"/>
  <c r="W48" i="11"/>
  <c r="W49" i="11"/>
  <c r="W50" i="11"/>
  <c r="W51" i="11"/>
  <c r="W52" i="11"/>
  <c r="W53" i="11"/>
  <c r="W54" i="11"/>
  <c r="W55" i="11"/>
  <c r="W56" i="11"/>
  <c r="W57" i="11"/>
  <c r="W58" i="11"/>
  <c r="W59" i="11"/>
  <c r="W60" i="11"/>
  <c r="W61" i="11"/>
  <c r="W62" i="11"/>
  <c r="W63" i="11"/>
  <c r="W64" i="11"/>
  <c r="W65" i="11"/>
  <c r="W66" i="11"/>
  <c r="W67" i="11"/>
  <c r="W68" i="11"/>
  <c r="W69" i="11"/>
  <c r="W70" i="11"/>
  <c r="W71" i="11"/>
  <c r="W72" i="11"/>
  <c r="W73" i="11"/>
  <c r="W74" i="11"/>
  <c r="W75" i="11"/>
  <c r="W76" i="11"/>
  <c r="W77" i="11"/>
  <c r="W78" i="11"/>
  <c r="W79" i="11"/>
  <c r="W80" i="11"/>
  <c r="W81" i="11"/>
  <c r="W82" i="11"/>
  <c r="W83" i="11"/>
  <c r="W84" i="11"/>
  <c r="W85" i="11"/>
  <c r="W86" i="11"/>
  <c r="W87" i="11"/>
  <c r="W88" i="11"/>
  <c r="W89" i="11"/>
  <c r="W90" i="11"/>
  <c r="W91" i="11"/>
  <c r="W92" i="11"/>
  <c r="W93" i="11"/>
  <c r="W94" i="11"/>
  <c r="W95" i="11"/>
  <c r="W96" i="11"/>
  <c r="W97" i="11"/>
  <c r="W98" i="11"/>
  <c r="W99" i="11"/>
  <c r="W100" i="11"/>
  <c r="W101" i="11"/>
  <c r="W102" i="11"/>
  <c r="W103" i="11"/>
  <c r="W104" i="11"/>
  <c r="W105" i="11"/>
  <c r="W106" i="11"/>
  <c r="W107" i="11"/>
  <c r="W108" i="11"/>
  <c r="W109" i="11"/>
  <c r="W110" i="11"/>
  <c r="W111" i="11"/>
  <c r="W112" i="11"/>
  <c r="AC75" i="26"/>
  <c r="AC76" i="21"/>
  <c r="AC75" i="21"/>
  <c r="AC28" i="21"/>
  <c r="AC74" i="26"/>
  <c r="AC27" i="26"/>
  <c r="H74" i="17"/>
  <c r="H75" i="17" s="1"/>
  <c r="C66" i="21"/>
  <c r="I67" i="26"/>
  <c r="J67" i="26"/>
  <c r="K67" i="26"/>
  <c r="L67" i="26"/>
  <c r="M67" i="26"/>
  <c r="N67" i="26"/>
  <c r="O67" i="26"/>
  <c r="P67" i="26"/>
  <c r="Q67" i="26"/>
  <c r="R67" i="26"/>
  <c r="S67" i="26"/>
  <c r="T67" i="26"/>
  <c r="U67" i="26"/>
  <c r="V67" i="26"/>
  <c r="W67" i="26"/>
  <c r="X67" i="26"/>
  <c r="Y67" i="26"/>
  <c r="C65" i="26"/>
  <c r="C65" i="17"/>
  <c r="H84" i="29" l="1"/>
  <c r="H83" i="29"/>
  <c r="H65" i="29"/>
  <c r="H66" i="29"/>
  <c r="BG19" i="11"/>
  <c r="BH19" i="11" s="1"/>
  <c r="AJ6" i="11"/>
  <c r="B6" i="11"/>
  <c r="CJ6" i="11"/>
  <c r="CI6" i="11"/>
  <c r="CH6" i="11"/>
  <c r="CG6" i="11"/>
  <c r="CF6" i="11"/>
  <c r="CE6" i="11"/>
  <c r="AI6" i="11"/>
  <c r="AH6" i="11"/>
  <c r="AG6" i="11"/>
  <c r="AF6" i="11"/>
  <c r="AE6" i="11"/>
  <c r="AD6" i="11"/>
  <c r="AC6" i="11"/>
  <c r="AA6" i="11"/>
  <c r="Y6" i="11"/>
  <c r="X6" i="11"/>
  <c r="W6" i="11"/>
  <c r="V6" i="11"/>
  <c r="U6" i="11"/>
  <c r="T6" i="11"/>
  <c r="P6" i="11"/>
  <c r="O6" i="11"/>
  <c r="Q6" i="11"/>
  <c r="R6" i="11"/>
  <c r="N6" i="11"/>
  <c r="K6" i="11"/>
  <c r="J6" i="11"/>
  <c r="L6" i="11"/>
  <c r="M6" i="11"/>
  <c r="I6" i="11"/>
  <c r="H6" i="11"/>
  <c r="F6" i="11"/>
  <c r="E6" i="11"/>
  <c r="D6" i="11"/>
  <c r="C6" i="11"/>
  <c r="H85" i="29" l="1"/>
  <c r="BG20" i="11"/>
  <c r="BH20" i="11" s="1"/>
  <c r="F47" i="10"/>
  <c r="E47" i="10"/>
  <c r="D47" i="10"/>
  <c r="D69" i="10"/>
  <c r="F50" i="10"/>
  <c r="F51" i="10"/>
  <c r="F52" i="10"/>
  <c r="F49" i="10"/>
  <c r="F68" i="10"/>
  <c r="C59" i="26"/>
  <c r="Y54" i="26"/>
  <c r="X54" i="26"/>
  <c r="W54" i="26"/>
  <c r="V54" i="26"/>
  <c r="U54" i="26"/>
  <c r="T54" i="26"/>
  <c r="S54" i="26"/>
  <c r="R54" i="26"/>
  <c r="Q54" i="26"/>
  <c r="P54" i="26"/>
  <c r="O54" i="26"/>
  <c r="N54" i="26"/>
  <c r="M54" i="26"/>
  <c r="L54" i="26"/>
  <c r="K54" i="26"/>
  <c r="J54" i="26"/>
  <c r="I54" i="26"/>
  <c r="H54" i="26"/>
  <c r="G54" i="26"/>
  <c r="A14" i="26"/>
  <c r="Y7" i="26"/>
  <c r="X7" i="26"/>
  <c r="W7" i="26"/>
  <c r="V7" i="26"/>
  <c r="U7" i="26"/>
  <c r="T7" i="26"/>
  <c r="S7" i="26"/>
  <c r="R7" i="26"/>
  <c r="Q7" i="26"/>
  <c r="P7" i="26"/>
  <c r="O7" i="26"/>
  <c r="N7" i="26"/>
  <c r="M7" i="26"/>
  <c r="L7" i="26"/>
  <c r="K7" i="26"/>
  <c r="J7" i="26"/>
  <c r="I7" i="26"/>
  <c r="H7" i="26"/>
  <c r="H12" i="26" s="1"/>
  <c r="G7" i="26"/>
  <c r="G12" i="26" s="1"/>
  <c r="F7" i="26"/>
  <c r="A24" i="18"/>
  <c r="A2" i="26"/>
  <c r="A1" i="26"/>
  <c r="A14" i="21"/>
  <c r="B104" i="10"/>
  <c r="CI143" i="11"/>
  <c r="D10" i="21"/>
  <c r="G15" i="21" s="1"/>
  <c r="O7" i="21"/>
  <c r="P7" i="21"/>
  <c r="Q7" i="21"/>
  <c r="R7" i="21"/>
  <c r="S7" i="21"/>
  <c r="T7" i="21"/>
  <c r="U7" i="21"/>
  <c r="V7" i="21"/>
  <c r="W7" i="21"/>
  <c r="X7" i="21"/>
  <c r="Y7" i="21"/>
  <c r="O55" i="21"/>
  <c r="P55" i="21"/>
  <c r="Q55" i="21"/>
  <c r="R55" i="21"/>
  <c r="S55" i="21"/>
  <c r="T55" i="21"/>
  <c r="U55" i="21"/>
  <c r="V55" i="21"/>
  <c r="W55" i="21"/>
  <c r="X55" i="21"/>
  <c r="Y55" i="21"/>
  <c r="CJ143" i="11"/>
  <c r="CH143" i="11"/>
  <c r="CG148" i="11"/>
  <c r="CN149" i="11"/>
  <c r="CN150" i="11"/>
  <c r="CN151" i="11"/>
  <c r="CN152" i="11"/>
  <c r="CN153" i="11"/>
  <c r="CN154" i="11"/>
  <c r="CN155" i="11"/>
  <c r="CN156" i="11"/>
  <c r="CN157" i="11"/>
  <c r="CN158" i="11"/>
  <c r="CN159" i="11"/>
  <c r="CN160" i="11"/>
  <c r="CN161" i="11"/>
  <c r="CN162" i="11"/>
  <c r="CN163" i="11"/>
  <c r="CN164" i="11"/>
  <c r="CN165" i="11"/>
  <c r="CN166" i="11"/>
  <c r="CN167" i="11"/>
  <c r="CN148" i="11"/>
  <c r="A157" i="11"/>
  <c r="A158" i="11"/>
  <c r="A159" i="11"/>
  <c r="A160" i="11"/>
  <c r="A161" i="11"/>
  <c r="A162" i="11"/>
  <c r="A163" i="11"/>
  <c r="A164" i="11"/>
  <c r="A165" i="11"/>
  <c r="A166" i="11"/>
  <c r="A167" i="11"/>
  <c r="C86" i="10"/>
  <c r="B112" i="10"/>
  <c r="CG14" i="11"/>
  <c r="CG15" i="11"/>
  <c r="CG16" i="11"/>
  <c r="CG17" i="11"/>
  <c r="CG18" i="11"/>
  <c r="CG19" i="11"/>
  <c r="CG20" i="11"/>
  <c r="CG21" i="11"/>
  <c r="CG22" i="11"/>
  <c r="CG23" i="11"/>
  <c r="CG24" i="11"/>
  <c r="CG25" i="11"/>
  <c r="CG26" i="11"/>
  <c r="CG27" i="11"/>
  <c r="CG28" i="11"/>
  <c r="CG29" i="11"/>
  <c r="CG30" i="11"/>
  <c r="CG31" i="11"/>
  <c r="CG32" i="11"/>
  <c r="CG33" i="11"/>
  <c r="CG34" i="11"/>
  <c r="CG35" i="11"/>
  <c r="CG36" i="11"/>
  <c r="CG37" i="11"/>
  <c r="CG38" i="11"/>
  <c r="CG39" i="11"/>
  <c r="CG40" i="11"/>
  <c r="CG41" i="11"/>
  <c r="CG42" i="11"/>
  <c r="CG43" i="11"/>
  <c r="CG44" i="11"/>
  <c r="CG45" i="11"/>
  <c r="CG46" i="11"/>
  <c r="CG47" i="11"/>
  <c r="CG48" i="11"/>
  <c r="CG49" i="11"/>
  <c r="CG50" i="11"/>
  <c r="CG51" i="11"/>
  <c r="CG52" i="11"/>
  <c r="CG53" i="11"/>
  <c r="CG54" i="11"/>
  <c r="CG55" i="11"/>
  <c r="CG56" i="11"/>
  <c r="CG57" i="11"/>
  <c r="CG58" i="11"/>
  <c r="CG59" i="11"/>
  <c r="CG60" i="11"/>
  <c r="CG61" i="11"/>
  <c r="CG62" i="11"/>
  <c r="CG63" i="11"/>
  <c r="CG64" i="11"/>
  <c r="CG65" i="11"/>
  <c r="CG66" i="11"/>
  <c r="CG67" i="11"/>
  <c r="CG68" i="11"/>
  <c r="CG69" i="11"/>
  <c r="CG70" i="11"/>
  <c r="CG71" i="11"/>
  <c r="CG72" i="11"/>
  <c r="CG73" i="11"/>
  <c r="CG74" i="11"/>
  <c r="CG75" i="11"/>
  <c r="CG76" i="11"/>
  <c r="CG77" i="11"/>
  <c r="CG78" i="11"/>
  <c r="CG79" i="11"/>
  <c r="CG80" i="11"/>
  <c r="CG81" i="11"/>
  <c r="CG82" i="11"/>
  <c r="CG83" i="11"/>
  <c r="CG84" i="11"/>
  <c r="CG85" i="11"/>
  <c r="CG86" i="11"/>
  <c r="CG87" i="11"/>
  <c r="CG88" i="11"/>
  <c r="CG89" i="11"/>
  <c r="CG90" i="11"/>
  <c r="CG91" i="11"/>
  <c r="CG92" i="11"/>
  <c r="CG93" i="11"/>
  <c r="CG94" i="11"/>
  <c r="CG95" i="11"/>
  <c r="CG96" i="11"/>
  <c r="CG97" i="11"/>
  <c r="CG98" i="11"/>
  <c r="CG99" i="11"/>
  <c r="CG100" i="11"/>
  <c r="CG101" i="11"/>
  <c r="CG102" i="11"/>
  <c r="CG103" i="11"/>
  <c r="CG104" i="11"/>
  <c r="CG105" i="11"/>
  <c r="CG106" i="11"/>
  <c r="CG107" i="11"/>
  <c r="CG108" i="11"/>
  <c r="CG109" i="11"/>
  <c r="CG110" i="11"/>
  <c r="CG111" i="11"/>
  <c r="CG112" i="11"/>
  <c r="E116" i="10"/>
  <c r="C60" i="21"/>
  <c r="N55" i="21"/>
  <c r="M55" i="21"/>
  <c r="L55" i="21"/>
  <c r="K55" i="21"/>
  <c r="J55" i="21"/>
  <c r="I55" i="21"/>
  <c r="H55" i="21"/>
  <c r="G55" i="21"/>
  <c r="F55" i="21"/>
  <c r="N7" i="21"/>
  <c r="M7" i="21"/>
  <c r="L7" i="21"/>
  <c r="K7" i="21"/>
  <c r="J7" i="21"/>
  <c r="I7" i="21"/>
  <c r="H7" i="21"/>
  <c r="G7" i="21"/>
  <c r="F7" i="21"/>
  <c r="A26" i="18"/>
  <c r="A2" i="21"/>
  <c r="A1" i="21"/>
  <c r="A151" i="11"/>
  <c r="A152" i="11"/>
  <c r="A153" i="11"/>
  <c r="A154" i="11"/>
  <c r="A155" i="11"/>
  <c r="A156" i="11"/>
  <c r="A149" i="11"/>
  <c r="A150" i="11"/>
  <c r="A148" i="11"/>
  <c r="BG21" i="11" l="1"/>
  <c r="BH21" i="11" s="1"/>
  <c r="H33" i="26"/>
  <c r="H35" i="26"/>
  <c r="H34" i="26"/>
  <c r="G33" i="26"/>
  <c r="G35" i="26"/>
  <c r="G34" i="26"/>
  <c r="F12" i="26"/>
  <c r="F16" i="26" s="1"/>
  <c r="AD12" i="26"/>
  <c r="AC12" i="26"/>
  <c r="AA12" i="26"/>
  <c r="Z12" i="26"/>
  <c r="CK148" i="11"/>
  <c r="H26" i="26"/>
  <c r="H24" i="26"/>
  <c r="G26" i="26"/>
  <c r="G24" i="26"/>
  <c r="Q12" i="26"/>
  <c r="R12" i="26"/>
  <c r="S12" i="26"/>
  <c r="P12" i="26"/>
  <c r="T12" i="26"/>
  <c r="U12" i="26"/>
  <c r="U35" i="26" s="1"/>
  <c r="V12" i="26"/>
  <c r="W12" i="26"/>
  <c r="X12" i="26"/>
  <c r="Y12" i="26"/>
  <c r="M12" i="26"/>
  <c r="N12" i="26"/>
  <c r="O12" i="26"/>
  <c r="I12" i="26"/>
  <c r="J12" i="26"/>
  <c r="K12" i="26"/>
  <c r="L12" i="26"/>
  <c r="G16" i="26"/>
  <c r="H16" i="26"/>
  <c r="CI18" i="11"/>
  <c r="CH18" i="11"/>
  <c r="CI17" i="11"/>
  <c r="CH17" i="11"/>
  <c r="CH16" i="11"/>
  <c r="CI16" i="11"/>
  <c r="CI15" i="11"/>
  <c r="CH15" i="11"/>
  <c r="CI14" i="11"/>
  <c r="CH14" i="11"/>
  <c r="H63" i="26"/>
  <c r="G63" i="26"/>
  <c r="X15" i="21"/>
  <c r="T15" i="21"/>
  <c r="P15" i="21"/>
  <c r="L15" i="21"/>
  <c r="H15" i="21"/>
  <c r="F15" i="21"/>
  <c r="V15" i="21"/>
  <c r="R15" i="21"/>
  <c r="N15" i="21"/>
  <c r="J15" i="21"/>
  <c r="Y15" i="21"/>
  <c r="U15" i="21"/>
  <c r="Q15" i="21"/>
  <c r="M15" i="21"/>
  <c r="I15" i="21"/>
  <c r="W15" i="21"/>
  <c r="S15" i="21"/>
  <c r="O15" i="21"/>
  <c r="K15" i="21"/>
  <c r="F64" i="10"/>
  <c r="F56" i="10"/>
  <c r="F67" i="10"/>
  <c r="F59" i="10"/>
  <c r="F60" i="10"/>
  <c r="F63" i="10"/>
  <c r="F55" i="10"/>
  <c r="F66" i="10"/>
  <c r="F62" i="10"/>
  <c r="F58" i="10"/>
  <c r="F54" i="10"/>
  <c r="F65" i="10"/>
  <c r="F61" i="10"/>
  <c r="F57" i="10"/>
  <c r="F53" i="10"/>
  <c r="A21" i="26"/>
  <c r="A32" i="26" s="1"/>
  <c r="CO149" i="11"/>
  <c r="CP149" i="11" s="1"/>
  <c r="CE149" i="11" s="1"/>
  <c r="A21" i="21"/>
  <c r="A33" i="21" s="1"/>
  <c r="BG22" i="11" l="1"/>
  <c r="BH22" i="11" s="1"/>
  <c r="H37" i="26"/>
  <c r="G37" i="26"/>
  <c r="L34" i="26"/>
  <c r="L33" i="26"/>
  <c r="L35" i="26"/>
  <c r="Q33" i="26"/>
  <c r="Q35" i="26"/>
  <c r="Q34" i="26"/>
  <c r="K34" i="26"/>
  <c r="K33" i="26"/>
  <c r="K35" i="26"/>
  <c r="V33" i="26"/>
  <c r="V35" i="26"/>
  <c r="V34" i="26"/>
  <c r="I33" i="26"/>
  <c r="I35" i="26"/>
  <c r="I34" i="26"/>
  <c r="U34" i="26"/>
  <c r="U33" i="26"/>
  <c r="W33" i="26"/>
  <c r="W35" i="26"/>
  <c r="W34" i="26"/>
  <c r="J34" i="26"/>
  <c r="J33" i="26"/>
  <c r="J35" i="26"/>
  <c r="F33" i="26"/>
  <c r="F35" i="26"/>
  <c r="F34" i="26"/>
  <c r="O33" i="26"/>
  <c r="O35" i="26"/>
  <c r="O34" i="26"/>
  <c r="T34" i="26"/>
  <c r="T33" i="26"/>
  <c r="T35" i="26"/>
  <c r="X33" i="26"/>
  <c r="X35" i="26"/>
  <c r="X34" i="26"/>
  <c r="N33" i="26"/>
  <c r="N35" i="26"/>
  <c r="N34" i="26"/>
  <c r="P34" i="26"/>
  <c r="P33" i="26"/>
  <c r="P35" i="26"/>
  <c r="S34" i="26"/>
  <c r="S33" i="26"/>
  <c r="S35" i="26"/>
  <c r="M34" i="26"/>
  <c r="M33" i="26"/>
  <c r="M35" i="26"/>
  <c r="Y33" i="26"/>
  <c r="Y35" i="26"/>
  <c r="Y34" i="26"/>
  <c r="R34" i="26"/>
  <c r="R33" i="26"/>
  <c r="R35" i="26"/>
  <c r="G36" i="26"/>
  <c r="F26" i="26"/>
  <c r="H36" i="26"/>
  <c r="CK12" i="11"/>
  <c r="CL12" i="11"/>
  <c r="CK147" i="11"/>
  <c r="CL147" i="11"/>
  <c r="CJ12" i="11"/>
  <c r="CJ147" i="11" s="1"/>
  <c r="CF12" i="11"/>
  <c r="CG12" i="11"/>
  <c r="CE12" i="11"/>
  <c r="F12" i="21"/>
  <c r="AC12" i="21"/>
  <c r="AD12" i="21"/>
  <c r="Z12" i="21"/>
  <c r="AA12" i="21"/>
  <c r="K26" i="26"/>
  <c r="K24" i="26"/>
  <c r="J26" i="26"/>
  <c r="J24" i="26"/>
  <c r="O26" i="26"/>
  <c r="O24" i="26"/>
  <c r="I26" i="26"/>
  <c r="I24" i="26"/>
  <c r="U26" i="26"/>
  <c r="U24" i="26"/>
  <c r="M26" i="26"/>
  <c r="M24" i="26"/>
  <c r="W26" i="26"/>
  <c r="W24" i="26"/>
  <c r="T26" i="26"/>
  <c r="T24" i="26"/>
  <c r="X26" i="26"/>
  <c r="X24" i="26"/>
  <c r="P26" i="26"/>
  <c r="P24" i="26"/>
  <c r="S26" i="26"/>
  <c r="S24" i="26"/>
  <c r="N26" i="26"/>
  <c r="N24" i="26"/>
  <c r="R26" i="26"/>
  <c r="R24" i="26"/>
  <c r="Y26" i="26"/>
  <c r="Y24" i="26"/>
  <c r="V26" i="26"/>
  <c r="V24" i="26"/>
  <c r="L26" i="26"/>
  <c r="L24" i="26"/>
  <c r="Q26" i="26"/>
  <c r="Q24" i="26"/>
  <c r="Q63" i="26"/>
  <c r="S63" i="26"/>
  <c r="K22" i="26"/>
  <c r="K23" i="26"/>
  <c r="K25" i="26"/>
  <c r="I22" i="26"/>
  <c r="I23" i="26"/>
  <c r="I25" i="26"/>
  <c r="V23" i="26"/>
  <c r="V25" i="26"/>
  <c r="V22" i="26"/>
  <c r="O63" i="26"/>
  <c r="O25" i="26"/>
  <c r="O22" i="26"/>
  <c r="O23" i="26"/>
  <c r="X16" i="26"/>
  <c r="X22" i="26"/>
  <c r="X23" i="26"/>
  <c r="X25" i="26"/>
  <c r="J16" i="26"/>
  <c r="J22" i="26"/>
  <c r="J23" i="26"/>
  <c r="J25" i="26"/>
  <c r="N16" i="26"/>
  <c r="N25" i="26"/>
  <c r="N22" i="26"/>
  <c r="N23" i="26"/>
  <c r="Y16" i="26"/>
  <c r="Y22" i="26"/>
  <c r="Y23" i="26"/>
  <c r="Y25" i="26"/>
  <c r="T63" i="26"/>
  <c r="T23" i="26"/>
  <c r="T25" i="26"/>
  <c r="T22" i="26"/>
  <c r="U16" i="26"/>
  <c r="U23" i="26"/>
  <c r="U25" i="26"/>
  <c r="U22" i="26"/>
  <c r="P63" i="26"/>
  <c r="P25" i="26"/>
  <c r="P22" i="26"/>
  <c r="P23" i="26"/>
  <c r="S16" i="26"/>
  <c r="S25" i="26"/>
  <c r="S22" i="26"/>
  <c r="S23" i="26"/>
  <c r="W22" i="26"/>
  <c r="W23" i="26"/>
  <c r="W25" i="26"/>
  <c r="R63" i="26"/>
  <c r="R25" i="26"/>
  <c r="R22" i="26"/>
  <c r="R23" i="26"/>
  <c r="M16" i="26"/>
  <c r="M22" i="26"/>
  <c r="M23" i="26"/>
  <c r="M25" i="26"/>
  <c r="L63" i="26"/>
  <c r="L22" i="26"/>
  <c r="L23" i="26"/>
  <c r="L25" i="26"/>
  <c r="Q16" i="26"/>
  <c r="Q25" i="26"/>
  <c r="Q22" i="26"/>
  <c r="Q23" i="26"/>
  <c r="U63" i="26"/>
  <c r="X63" i="26"/>
  <c r="Y63" i="26"/>
  <c r="T16" i="26"/>
  <c r="W63" i="26"/>
  <c r="V16" i="26"/>
  <c r="W16" i="26"/>
  <c r="P16" i="26"/>
  <c r="V63" i="26"/>
  <c r="N63" i="26"/>
  <c r="R16" i="26"/>
  <c r="J63" i="26"/>
  <c r="I16" i="26"/>
  <c r="K16" i="26"/>
  <c r="O16" i="26"/>
  <c r="L16" i="26"/>
  <c r="K63" i="26"/>
  <c r="I63" i="26"/>
  <c r="M63" i="26"/>
  <c r="F63" i="26"/>
  <c r="F69" i="10"/>
  <c r="CO150" i="11"/>
  <c r="CO151" i="11" s="1"/>
  <c r="CO152" i="11" s="1"/>
  <c r="CO153" i="11" s="1"/>
  <c r="CO154" i="11" s="1"/>
  <c r="CO155" i="11" s="1"/>
  <c r="CO156" i="11" s="1"/>
  <c r="CO157" i="11" s="1"/>
  <c r="CO158" i="11" s="1"/>
  <c r="CO159" i="11" s="1"/>
  <c r="CO160" i="11" s="1"/>
  <c r="CO161" i="11" s="1"/>
  <c r="CO162" i="11" s="1"/>
  <c r="CO163" i="11" s="1"/>
  <c r="CO164" i="11" s="1"/>
  <c r="CO165" i="11" s="1"/>
  <c r="CO166" i="11" s="1"/>
  <c r="CO167" i="11" s="1"/>
  <c r="CG149" i="11"/>
  <c r="CH149" i="11" s="1"/>
  <c r="G12" i="21" s="1"/>
  <c r="D16" i="26" l="1"/>
  <c r="E40" i="10"/>
  <c r="BG23" i="11"/>
  <c r="BH23" i="11" s="1"/>
  <c r="Z33" i="26"/>
  <c r="F46" i="26"/>
  <c r="S37" i="26"/>
  <c r="U37" i="26"/>
  <c r="Y37" i="26"/>
  <c r="J37" i="26"/>
  <c r="P37" i="26"/>
  <c r="O37" i="26"/>
  <c r="K37" i="26"/>
  <c r="V37" i="26"/>
  <c r="N37" i="26"/>
  <c r="X37" i="26"/>
  <c r="I37" i="26"/>
  <c r="M37" i="26"/>
  <c r="W37" i="26"/>
  <c r="Q37" i="26"/>
  <c r="T37" i="26"/>
  <c r="L37" i="26"/>
  <c r="R37" i="26"/>
  <c r="F28" i="26"/>
  <c r="F37" i="26"/>
  <c r="M36" i="26"/>
  <c r="Z34" i="26"/>
  <c r="AD34" i="26" s="1"/>
  <c r="W36" i="26"/>
  <c r="K36" i="26"/>
  <c r="J36" i="26"/>
  <c r="Y36" i="26"/>
  <c r="V36" i="26"/>
  <c r="L36" i="26"/>
  <c r="I36" i="26"/>
  <c r="O36" i="26"/>
  <c r="F36" i="26"/>
  <c r="U36" i="26"/>
  <c r="Z35" i="26"/>
  <c r="P36" i="26"/>
  <c r="T36" i="26"/>
  <c r="S36" i="26"/>
  <c r="X36" i="26"/>
  <c r="Q36" i="26"/>
  <c r="R36" i="26"/>
  <c r="N36" i="26"/>
  <c r="CH12" i="11"/>
  <c r="CH147" i="11" s="1"/>
  <c r="F22" i="21" s="1"/>
  <c r="CI12" i="11"/>
  <c r="CG147" i="11"/>
  <c r="CE147" i="11"/>
  <c r="CL149" i="11"/>
  <c r="F64" i="21"/>
  <c r="A42" i="21"/>
  <c r="CG150" i="11"/>
  <c r="CP150" i="11"/>
  <c r="CE150" i="11" s="1"/>
  <c r="CG151" i="11"/>
  <c r="BG24" i="11" l="1"/>
  <c r="BH24" i="11" s="1"/>
  <c r="AD33" i="26"/>
  <c r="AA33" i="26"/>
  <c r="Z36" i="26"/>
  <c r="AA35" i="26"/>
  <c r="AD35" i="26"/>
  <c r="F16" i="21"/>
  <c r="G64" i="21"/>
  <c r="CL150" i="11"/>
  <c r="CK150" i="11"/>
  <c r="CH150" i="11"/>
  <c r="H12" i="21" s="1"/>
  <c r="A52" i="21"/>
  <c r="A59" i="21" s="1"/>
  <c r="A72" i="21" s="1"/>
  <c r="A41" i="26"/>
  <c r="CP151" i="11"/>
  <c r="CE151" i="11" s="1"/>
  <c r="CL151" i="11" s="1"/>
  <c r="CG152" i="11"/>
  <c r="CG153" i="11"/>
  <c r="BG25" i="11" l="1"/>
  <c r="BH25" i="11" s="1"/>
  <c r="AD36" i="26"/>
  <c r="F43" i="21"/>
  <c r="CH151" i="11"/>
  <c r="I12" i="21" s="1"/>
  <c r="CK151" i="11"/>
  <c r="A80" i="21"/>
  <c r="A89" i="21" s="1"/>
  <c r="A51" i="26"/>
  <c r="CP152" i="11"/>
  <c r="CE152" i="11" s="1"/>
  <c r="CL152" i="11" s="1"/>
  <c r="CG154" i="11"/>
  <c r="BG26" i="11" l="1"/>
  <c r="BH26" i="11" s="1"/>
  <c r="H64" i="21"/>
  <c r="CH152" i="11"/>
  <c r="J12" i="21" s="1"/>
  <c r="CK152" i="11"/>
  <c r="A58" i="26"/>
  <c r="A71" i="26" s="1"/>
  <c r="CP153" i="11"/>
  <c r="CE153" i="11" s="1"/>
  <c r="CL153" i="11" s="1"/>
  <c r="CG155" i="11"/>
  <c r="BG27" i="11" l="1"/>
  <c r="BH27" i="11" s="1"/>
  <c r="I64" i="21"/>
  <c r="CH153" i="11"/>
  <c r="CK153" i="11"/>
  <c r="A79" i="26"/>
  <c r="A89" i="26" s="1"/>
  <c r="CP154" i="11"/>
  <c r="CE154" i="11" s="1"/>
  <c r="CL154" i="11" s="1"/>
  <c r="CG156" i="11"/>
  <c r="CG157" i="11"/>
  <c r="BG28" i="11" l="1"/>
  <c r="BH28" i="11" s="1"/>
  <c r="K12" i="21"/>
  <c r="J64" i="21"/>
  <c r="CH154" i="11"/>
  <c r="L12" i="21" s="1"/>
  <c r="CK154" i="11"/>
  <c r="CP155" i="11"/>
  <c r="CE155" i="11" s="1"/>
  <c r="CL155" i="11" s="1"/>
  <c r="CG158" i="11"/>
  <c r="BG29" i="11" l="1"/>
  <c r="BH29" i="11" s="1"/>
  <c r="K64" i="21"/>
  <c r="CH155" i="11"/>
  <c r="CK155" i="11"/>
  <c r="CP156" i="11"/>
  <c r="CG159" i="11"/>
  <c r="CP158" i="11"/>
  <c r="CE158" i="11" s="1"/>
  <c r="CL158" i="11" s="1"/>
  <c r="BG30" i="11" l="1"/>
  <c r="BH30" i="11" s="1"/>
  <c r="M12" i="21"/>
  <c r="L64" i="21"/>
  <c r="CH158" i="11"/>
  <c r="P12" i="21" s="1"/>
  <c r="CK158" i="11"/>
  <c r="CE156" i="11"/>
  <c r="CL156" i="11" s="1"/>
  <c r="CP157" i="11"/>
  <c r="CE157" i="11" s="1"/>
  <c r="CL157" i="11" s="1"/>
  <c r="CG160" i="11"/>
  <c r="CP159" i="11"/>
  <c r="CE159" i="11" s="1"/>
  <c r="CL159" i="11" s="1"/>
  <c r="BG31" i="11" l="1"/>
  <c r="BH31" i="11" s="1"/>
  <c r="M64" i="21"/>
  <c r="P64" i="21"/>
  <c r="CH157" i="11"/>
  <c r="CK157" i="11"/>
  <c r="CH156" i="11"/>
  <c r="CK156" i="11"/>
  <c r="CH159" i="11"/>
  <c r="Q12" i="21" s="1"/>
  <c r="CG161" i="11"/>
  <c r="CP160" i="11"/>
  <c r="CE160" i="11" s="1"/>
  <c r="CL160" i="11" s="1"/>
  <c r="BG32" i="11" l="1"/>
  <c r="BH32" i="11" s="1"/>
  <c r="P22" i="21"/>
  <c r="N12" i="21"/>
  <c r="O12" i="21"/>
  <c r="CH160" i="11"/>
  <c r="R12" i="21" s="1"/>
  <c r="CK160" i="11"/>
  <c r="CG162" i="11"/>
  <c r="CP161" i="11"/>
  <c r="CE161" i="11" s="1"/>
  <c r="CL161" i="11" s="1"/>
  <c r="BG33" i="11" l="1"/>
  <c r="BH33" i="11" s="1"/>
  <c r="O64" i="21"/>
  <c r="N64" i="21"/>
  <c r="Q64" i="21"/>
  <c r="CH161" i="11"/>
  <c r="S12" i="21" s="1"/>
  <c r="CK161" i="11"/>
  <c r="CG163" i="11"/>
  <c r="CP162" i="11"/>
  <c r="CE162" i="11" s="1"/>
  <c r="CL162" i="11" s="1"/>
  <c r="BG34" i="11" l="1"/>
  <c r="BH34" i="11" s="1"/>
  <c r="R64" i="21"/>
  <c r="CH162" i="11"/>
  <c r="CK162" i="11"/>
  <c r="CG164" i="11"/>
  <c r="CP163" i="11"/>
  <c r="CE163" i="11" s="1"/>
  <c r="CL163" i="11" s="1"/>
  <c r="BG35" i="11" l="1"/>
  <c r="BH35" i="11" s="1"/>
  <c r="T12" i="21"/>
  <c r="S64" i="21"/>
  <c r="CH163" i="11"/>
  <c r="U12" i="21" s="1"/>
  <c r="CK163" i="11"/>
  <c r="CG165" i="11"/>
  <c r="CP164" i="11"/>
  <c r="CE164" i="11" s="1"/>
  <c r="CL164" i="11" s="1"/>
  <c r="BG36" i="11" l="1"/>
  <c r="BH36" i="11" s="1"/>
  <c r="T64" i="21"/>
  <c r="CH164" i="11"/>
  <c r="CK164" i="11"/>
  <c r="CG166" i="11"/>
  <c r="CP165" i="11"/>
  <c r="CE165" i="11" s="1"/>
  <c r="CL165" i="11" s="1"/>
  <c r="BG37" i="11" l="1"/>
  <c r="BH37" i="11" s="1"/>
  <c r="V12" i="21"/>
  <c r="U64" i="21"/>
  <c r="CH165" i="11"/>
  <c r="W12" i="21" s="1"/>
  <c r="CK165" i="11"/>
  <c r="CG167" i="11"/>
  <c r="CP166" i="11"/>
  <c r="CE166" i="11" s="1"/>
  <c r="CL166" i="11" s="1"/>
  <c r="BG38" i="11" l="1"/>
  <c r="BH38" i="11" s="1"/>
  <c r="V64" i="21"/>
  <c r="W64" i="21"/>
  <c r="CH166" i="11"/>
  <c r="X12" i="21" s="1"/>
  <c r="CK166" i="11"/>
  <c r="CP167" i="11"/>
  <c r="CE167" i="11" s="1"/>
  <c r="CL167" i="11" s="1"/>
  <c r="BG39" i="11" l="1"/>
  <c r="BH39" i="11" s="1"/>
  <c r="CH167" i="11"/>
  <c r="H22" i="21" s="1"/>
  <c r="CK167" i="11"/>
  <c r="T22" i="21" s="1"/>
  <c r="BG40" i="11" l="1"/>
  <c r="BH40" i="11" s="1"/>
  <c r="U22" i="21"/>
  <c r="R22" i="21"/>
  <c r="M22" i="21"/>
  <c r="W22" i="21"/>
  <c r="V22" i="21"/>
  <c r="L22" i="21"/>
  <c r="O22" i="21"/>
  <c r="S22" i="21"/>
  <c r="K22" i="21"/>
  <c r="J22" i="21"/>
  <c r="X22" i="21"/>
  <c r="N22" i="21"/>
  <c r="I22" i="21"/>
  <c r="W16" i="21"/>
  <c r="X16" i="21"/>
  <c r="T16" i="21"/>
  <c r="V16" i="21"/>
  <c r="U16" i="21"/>
  <c r="S16" i="21"/>
  <c r="R16" i="21"/>
  <c r="K16" i="21"/>
  <c r="J16" i="21"/>
  <c r="O16" i="21"/>
  <c r="I16" i="21"/>
  <c r="N16" i="21"/>
  <c r="M16" i="21"/>
  <c r="L16" i="21"/>
  <c r="H16" i="21"/>
  <c r="Y12" i="21"/>
  <c r="X64" i="21"/>
  <c r="BG41" i="11" l="1"/>
  <c r="BH41" i="11" s="1"/>
  <c r="Y22" i="21"/>
  <c r="N43" i="21"/>
  <c r="V43" i="21"/>
  <c r="S43" i="21"/>
  <c r="I43" i="21"/>
  <c r="T43" i="21"/>
  <c r="H43" i="21"/>
  <c r="J43" i="21"/>
  <c r="K43" i="21"/>
  <c r="X43" i="21"/>
  <c r="O43" i="21"/>
  <c r="U43" i="21"/>
  <c r="L43" i="21"/>
  <c r="W43" i="21"/>
  <c r="M43" i="21"/>
  <c r="R43" i="21"/>
  <c r="Y16" i="21"/>
  <c r="Y64" i="21"/>
  <c r="D116" i="10"/>
  <c r="C116" i="10"/>
  <c r="A99" i="11"/>
  <c r="A100" i="11"/>
  <c r="A101" i="11"/>
  <c r="A102" i="11"/>
  <c r="A103" i="11"/>
  <c r="A104" i="11"/>
  <c r="A105" i="11"/>
  <c r="A106" i="11"/>
  <c r="A107" i="11"/>
  <c r="A108" i="11"/>
  <c r="A42" i="14"/>
  <c r="A43" i="14"/>
  <c r="A44" i="14"/>
  <c r="A45" i="14"/>
  <c r="A46" i="14"/>
  <c r="A47" i="14"/>
  <c r="A48" i="14"/>
  <c r="A49" i="14"/>
  <c r="A50" i="14"/>
  <c r="A51" i="14"/>
  <c r="A52" i="14"/>
  <c r="A53" i="14"/>
  <c r="A54" i="14"/>
  <c r="A55" i="14"/>
  <c r="A56" i="14"/>
  <c r="A57" i="14"/>
  <c r="A58" i="14"/>
  <c r="A59" i="14"/>
  <c r="A60" i="14"/>
  <c r="A61" i="14"/>
  <c r="A62" i="14"/>
  <c r="D34" i="10"/>
  <c r="E34" i="10"/>
  <c r="C34" i="10"/>
  <c r="C94" i="10"/>
  <c r="C59" i="17"/>
  <c r="A22" i="18"/>
  <c r="A2" i="17"/>
  <c r="A1" i="17"/>
  <c r="A24" i="14"/>
  <c r="A25" i="14"/>
  <c r="A26" i="14"/>
  <c r="A27" i="14"/>
  <c r="A28" i="14"/>
  <c r="A29" i="14"/>
  <c r="A30" i="14"/>
  <c r="A31" i="14"/>
  <c r="A32" i="14"/>
  <c r="A33" i="14"/>
  <c r="A34" i="14"/>
  <c r="A35" i="14"/>
  <c r="A36" i="14"/>
  <c r="A37" i="14"/>
  <c r="A38" i="14"/>
  <c r="A39" i="14"/>
  <c r="A40" i="14"/>
  <c r="A41" i="14"/>
  <c r="D1" i="14"/>
  <c r="A23" i="14"/>
  <c r="A22" i="14"/>
  <c r="A21" i="14"/>
  <c r="A20" i="14"/>
  <c r="A19" i="14"/>
  <c r="A18" i="14"/>
  <c r="A17" i="14"/>
  <c r="A16" i="14"/>
  <c r="A15" i="14"/>
  <c r="A14" i="14"/>
  <c r="A13" i="14"/>
  <c r="D9" i="14"/>
  <c r="A2" i="14"/>
  <c r="A1" i="14"/>
  <c r="A32" i="13"/>
  <c r="P32" i="13"/>
  <c r="A33" i="13"/>
  <c r="P33" i="13"/>
  <c r="A34" i="13"/>
  <c r="P34" i="13"/>
  <c r="A35" i="13"/>
  <c r="P35" i="13"/>
  <c r="A36" i="13"/>
  <c r="P36" i="13"/>
  <c r="A37" i="13"/>
  <c r="P37" i="13"/>
  <c r="A38" i="13"/>
  <c r="P38" i="13"/>
  <c r="A39" i="13"/>
  <c r="P39" i="13"/>
  <c r="A40" i="13"/>
  <c r="P40" i="13"/>
  <c r="A41" i="13"/>
  <c r="P41" i="13"/>
  <c r="A42" i="13"/>
  <c r="P42" i="13"/>
  <c r="A43" i="13"/>
  <c r="P43" i="13"/>
  <c r="A44" i="13"/>
  <c r="P44" i="13"/>
  <c r="A45" i="13"/>
  <c r="P45" i="13"/>
  <c r="A46" i="13"/>
  <c r="P46" i="13"/>
  <c r="A47" i="13"/>
  <c r="P47" i="13"/>
  <c r="A48" i="13"/>
  <c r="P48" i="13"/>
  <c r="A49" i="13"/>
  <c r="P49" i="13"/>
  <c r="A50" i="13"/>
  <c r="P50" i="13"/>
  <c r="A51" i="13"/>
  <c r="P51" i="13"/>
  <c r="A52" i="13"/>
  <c r="P52" i="13"/>
  <c r="A53" i="13"/>
  <c r="P53" i="13"/>
  <c r="A54" i="13"/>
  <c r="P54" i="13"/>
  <c r="A55" i="13"/>
  <c r="P55" i="13"/>
  <c r="A56" i="13"/>
  <c r="P56" i="13"/>
  <c r="A57" i="13"/>
  <c r="P57" i="13"/>
  <c r="A58" i="13"/>
  <c r="P58" i="13"/>
  <c r="A59" i="13"/>
  <c r="P59" i="13"/>
  <c r="A60" i="13"/>
  <c r="P60" i="13"/>
  <c r="A61" i="13"/>
  <c r="P61" i="13"/>
  <c r="A62" i="13"/>
  <c r="P62" i="13"/>
  <c r="O64" i="13"/>
  <c r="N64" i="13"/>
  <c r="M64" i="13"/>
  <c r="L64" i="13"/>
  <c r="K64" i="13"/>
  <c r="J64" i="13"/>
  <c r="I64" i="13"/>
  <c r="H64" i="13"/>
  <c r="G64" i="13"/>
  <c r="F64" i="13"/>
  <c r="E64" i="13"/>
  <c r="P31" i="13"/>
  <c r="A31" i="13"/>
  <c r="P30" i="13"/>
  <c r="A30" i="13"/>
  <c r="P29" i="13"/>
  <c r="A29" i="13"/>
  <c r="P28" i="13"/>
  <c r="A28" i="13"/>
  <c r="P27" i="13"/>
  <c r="A27" i="13"/>
  <c r="P26" i="13"/>
  <c r="A26" i="13"/>
  <c r="P25" i="13"/>
  <c r="A25" i="13"/>
  <c r="P24" i="13"/>
  <c r="A24" i="13"/>
  <c r="P23" i="13"/>
  <c r="A23" i="13"/>
  <c r="P22" i="13"/>
  <c r="A22" i="13"/>
  <c r="P21" i="13"/>
  <c r="A21" i="13"/>
  <c r="P20" i="13"/>
  <c r="A20" i="13"/>
  <c r="P19" i="13"/>
  <c r="A19" i="13"/>
  <c r="P18" i="13"/>
  <c r="A18" i="13"/>
  <c r="P17" i="13"/>
  <c r="A17" i="13"/>
  <c r="P16" i="13"/>
  <c r="A16" i="13"/>
  <c r="P15" i="13"/>
  <c r="A15" i="13"/>
  <c r="A14" i="13"/>
  <c r="A13" i="13"/>
  <c r="O9" i="13"/>
  <c r="N9" i="13"/>
  <c r="M9" i="13"/>
  <c r="L9" i="13"/>
  <c r="K9" i="13"/>
  <c r="J9" i="13"/>
  <c r="I9" i="13"/>
  <c r="H9" i="13"/>
  <c r="G9" i="13"/>
  <c r="F9" i="13"/>
  <c r="E9" i="13"/>
  <c r="Q1" i="13"/>
  <c r="A2" i="13"/>
  <c r="A1" i="13"/>
  <c r="H90" i="29" l="1"/>
  <c r="BG42" i="11"/>
  <c r="BH42" i="11" s="1"/>
  <c r="B59" i="28" a="1"/>
  <c r="B59" i="28" s="1"/>
  <c r="B47" i="28" a="1"/>
  <c r="B47" i="28" s="1"/>
  <c r="B89" i="28" a="1"/>
  <c r="B89" i="28" s="1"/>
  <c r="B70" i="28" a="1"/>
  <c r="B70" i="28" s="1"/>
  <c r="B67" i="28" a="1"/>
  <c r="B67" i="28" s="1"/>
  <c r="B87" i="28" a="1"/>
  <c r="B87" i="28" s="1"/>
  <c r="B58" i="28" a="1"/>
  <c r="B58" i="28" s="1"/>
  <c r="B55" i="28" a="1"/>
  <c r="B55" i="28" s="1"/>
  <c r="B51" i="28" a="1"/>
  <c r="B51" i="28" s="1"/>
  <c r="B48" i="28" a="1"/>
  <c r="B48" i="28" s="1"/>
  <c r="B74" i="28" a="1"/>
  <c r="B74" i="28" s="1"/>
  <c r="B53" i="28" a="1"/>
  <c r="B53" i="28" s="1"/>
  <c r="B91" i="28" a="1"/>
  <c r="B91" i="28" s="1"/>
  <c r="B62" i="28" a="1"/>
  <c r="B62" i="28" s="1"/>
  <c r="B85" i="28" a="1"/>
  <c r="B85" i="28" s="1"/>
  <c r="B72" i="28" a="1"/>
  <c r="B72" i="28" s="1"/>
  <c r="B65" i="28" a="1"/>
  <c r="B65" i="28" s="1"/>
  <c r="B52" i="28" a="1"/>
  <c r="B52" i="28" s="1"/>
  <c r="B78" i="28" a="1"/>
  <c r="B78" i="28" s="1"/>
  <c r="B57" i="28" a="1"/>
  <c r="B57" i="28" s="1"/>
  <c r="B46" i="28" a="1"/>
  <c r="B46" i="28" s="1"/>
  <c r="B60" i="28" a="1"/>
  <c r="B60" i="28" s="1"/>
  <c r="B76" i="28" a="1"/>
  <c r="B76" i="28" s="1"/>
  <c r="B69" i="28" a="1"/>
  <c r="B69" i="28" s="1"/>
  <c r="B44" i="28" a="1"/>
  <c r="B44" i="28" s="1"/>
  <c r="B82" i="28" a="1"/>
  <c r="B82" i="28" s="1"/>
  <c r="B61" i="28" a="1"/>
  <c r="B61" i="28" s="1"/>
  <c r="B50" i="28" a="1"/>
  <c r="B50" i="28" s="1"/>
  <c r="B83" i="28" a="1"/>
  <c r="B83" i="28" s="1"/>
  <c r="B80" i="28" a="1"/>
  <c r="B80" i="28" s="1"/>
  <c r="B73" i="28" a="1"/>
  <c r="B73" i="28" s="1"/>
  <c r="B66" i="28" a="1"/>
  <c r="B66" i="28" s="1"/>
  <c r="B86" i="28" a="1"/>
  <c r="B86" i="28" s="1"/>
  <c r="B71" i="28" a="1"/>
  <c r="B71" i="28" s="1"/>
  <c r="B64" i="28" a="1"/>
  <c r="B64" i="28" s="1"/>
  <c r="B92" i="28" a="1"/>
  <c r="B92" i="28" s="1"/>
  <c r="B84" i="28" a="1"/>
  <c r="B84" i="28" s="1"/>
  <c r="B77" i="28" a="1"/>
  <c r="B77" i="28" s="1"/>
  <c r="B45" i="28" a="1"/>
  <c r="B45" i="28" s="1"/>
  <c r="B90" i="28" a="1"/>
  <c r="B90" i="28" s="1"/>
  <c r="B75" i="28" a="1"/>
  <c r="B75" i="28" s="1"/>
  <c r="B68" i="28" a="1"/>
  <c r="B68" i="28" s="1"/>
  <c r="B63" i="28" a="1"/>
  <c r="B63" i="28" s="1"/>
  <c r="B88" i="28" a="1"/>
  <c r="B88" i="28" s="1"/>
  <c r="B81" i="28" a="1"/>
  <c r="B81" i="28" s="1"/>
  <c r="B56" i="28" a="1"/>
  <c r="B56" i="28" s="1"/>
  <c r="B49" i="28" a="1"/>
  <c r="B49" i="28" s="1"/>
  <c r="B79" i="28" a="1"/>
  <c r="B79" i="28" s="1"/>
  <c r="B43" i="28" a="1"/>
  <c r="B43" i="28" s="1"/>
  <c r="B54" i="28" a="1"/>
  <c r="B54" i="28" s="1"/>
  <c r="Y43" i="21"/>
  <c r="BC51" i="13"/>
  <c r="BD51" i="13"/>
  <c r="AO51" i="13"/>
  <c r="BE51" i="13"/>
  <c r="AP51" i="13"/>
  <c r="BF51" i="13"/>
  <c r="AQ51" i="13"/>
  <c r="BG51" i="13"/>
  <c r="AR51" i="13"/>
  <c r="BH51" i="13"/>
  <c r="AS51" i="13"/>
  <c r="AT51" i="13"/>
  <c r="AU51" i="13"/>
  <c r="AV51" i="13"/>
  <c r="AW51" i="13"/>
  <c r="AX51" i="13"/>
  <c r="AY51" i="13"/>
  <c r="AZ51" i="13"/>
  <c r="BA51" i="13"/>
  <c r="BB51" i="13"/>
  <c r="AQ33" i="13"/>
  <c r="BG33" i="13"/>
  <c r="AR33" i="13"/>
  <c r="BH33" i="13"/>
  <c r="AS33" i="13"/>
  <c r="AT33" i="13"/>
  <c r="AU33" i="13"/>
  <c r="AV33" i="13"/>
  <c r="AW33" i="13"/>
  <c r="AX33" i="13"/>
  <c r="AY33" i="13"/>
  <c r="AZ33" i="13"/>
  <c r="BA33" i="13"/>
  <c r="BB33" i="13"/>
  <c r="BC33" i="13"/>
  <c r="BD33" i="13"/>
  <c r="AO33" i="13"/>
  <c r="BE33" i="13"/>
  <c r="AP33" i="13"/>
  <c r="BF33" i="13"/>
  <c r="BC43" i="13"/>
  <c r="BD43" i="13"/>
  <c r="AO43" i="13"/>
  <c r="BE43" i="13"/>
  <c r="AP43" i="13"/>
  <c r="BF43" i="13"/>
  <c r="AQ43" i="13"/>
  <c r="BG43" i="13"/>
  <c r="AR43" i="13"/>
  <c r="BH43" i="13"/>
  <c r="AS43" i="13"/>
  <c r="AT43" i="13"/>
  <c r="AU43" i="13"/>
  <c r="AV43" i="13"/>
  <c r="AW43" i="13"/>
  <c r="AX43" i="13"/>
  <c r="AY43" i="13"/>
  <c r="AZ43" i="13"/>
  <c r="BA43" i="13"/>
  <c r="BB43" i="13"/>
  <c r="AU16" i="13"/>
  <c r="AV16" i="13"/>
  <c r="AW16" i="13"/>
  <c r="AX16" i="13"/>
  <c r="AY16" i="13"/>
  <c r="AZ16" i="13"/>
  <c r="BA16" i="13"/>
  <c r="BB16" i="13"/>
  <c r="BC16" i="13"/>
  <c r="BD16" i="13"/>
  <c r="AO16" i="13"/>
  <c r="BE16" i="13"/>
  <c r="AP16" i="13"/>
  <c r="BF16" i="13"/>
  <c r="AQ16" i="13"/>
  <c r="BG16" i="13"/>
  <c r="AR16" i="13"/>
  <c r="BH16" i="13"/>
  <c r="AS16" i="13"/>
  <c r="AT16" i="13"/>
  <c r="AQ17" i="13"/>
  <c r="BG17" i="13"/>
  <c r="AR17" i="13"/>
  <c r="BH17" i="13"/>
  <c r="AS17" i="13"/>
  <c r="AT17" i="13"/>
  <c r="AU17" i="13"/>
  <c r="AV17" i="13"/>
  <c r="AW17" i="13"/>
  <c r="AX17" i="13"/>
  <c r="AY17" i="13"/>
  <c r="AZ17" i="13"/>
  <c r="BA17" i="13"/>
  <c r="BB17" i="13"/>
  <c r="BC17" i="13"/>
  <c r="BD17" i="13"/>
  <c r="AO17" i="13"/>
  <c r="BE17" i="13"/>
  <c r="AP17" i="13"/>
  <c r="BF17" i="13"/>
  <c r="AQ25" i="13"/>
  <c r="BG25" i="13"/>
  <c r="AR25" i="13"/>
  <c r="BH25" i="13"/>
  <c r="AS25" i="13"/>
  <c r="AT25" i="13"/>
  <c r="AU25" i="13"/>
  <c r="AV25" i="13"/>
  <c r="AW25" i="13"/>
  <c r="AX25" i="13"/>
  <c r="AY25" i="13"/>
  <c r="AZ25" i="13"/>
  <c r="BA25" i="13"/>
  <c r="BB25" i="13"/>
  <c r="BC25" i="13"/>
  <c r="BD25" i="13"/>
  <c r="AO25" i="13"/>
  <c r="BE25" i="13"/>
  <c r="AP25" i="13"/>
  <c r="BF25" i="13"/>
  <c r="AQ50" i="13"/>
  <c r="BG50" i="13"/>
  <c r="AR50" i="13"/>
  <c r="BH50" i="13"/>
  <c r="AS50" i="13"/>
  <c r="AT50" i="13"/>
  <c r="AU50" i="13"/>
  <c r="AV50" i="13"/>
  <c r="AW50" i="13"/>
  <c r="AX50" i="13"/>
  <c r="AY50" i="13"/>
  <c r="AZ50" i="13"/>
  <c r="BA50" i="13"/>
  <c r="BB50" i="13"/>
  <c r="BC50" i="13"/>
  <c r="BD50" i="13"/>
  <c r="AO50" i="13"/>
  <c r="BE50" i="13"/>
  <c r="AP50" i="13"/>
  <c r="BF50" i="13"/>
  <c r="AU57" i="13"/>
  <c r="AV57" i="13"/>
  <c r="AW57" i="13"/>
  <c r="AX57" i="13"/>
  <c r="AY57" i="13"/>
  <c r="AZ57" i="13"/>
  <c r="BA57" i="13"/>
  <c r="BB57" i="13"/>
  <c r="BC57" i="13"/>
  <c r="BD57" i="13"/>
  <c r="AO57" i="13"/>
  <c r="BE57" i="13"/>
  <c r="AP57" i="13"/>
  <c r="BF57" i="13"/>
  <c r="AQ57" i="13"/>
  <c r="BG57" i="13"/>
  <c r="AR57" i="13"/>
  <c r="BH57" i="13"/>
  <c r="AS57" i="13"/>
  <c r="AT57" i="13"/>
  <c r="AY48" i="13"/>
  <c r="AZ48" i="13"/>
  <c r="BA48" i="13"/>
  <c r="BB48" i="13"/>
  <c r="BC48" i="13"/>
  <c r="BD48" i="13"/>
  <c r="AO48" i="13"/>
  <c r="BE48" i="13"/>
  <c r="AP48" i="13"/>
  <c r="BF48" i="13"/>
  <c r="AQ48" i="13"/>
  <c r="BG48" i="13"/>
  <c r="AR48" i="13"/>
  <c r="BH48" i="13"/>
  <c r="AS48" i="13"/>
  <c r="AT48" i="13"/>
  <c r="AU48" i="13"/>
  <c r="AV48" i="13"/>
  <c r="AW48" i="13"/>
  <c r="AX48" i="13"/>
  <c r="BC39" i="13"/>
  <c r="BD39" i="13"/>
  <c r="AO39" i="13"/>
  <c r="BE39" i="13"/>
  <c r="AP39" i="13"/>
  <c r="BF39" i="13"/>
  <c r="AQ39" i="13"/>
  <c r="BG39" i="13"/>
  <c r="AR39" i="13"/>
  <c r="BH39" i="13"/>
  <c r="AS39" i="13"/>
  <c r="AT39" i="13"/>
  <c r="AU39" i="13"/>
  <c r="AV39" i="13"/>
  <c r="AW39" i="13"/>
  <c r="AX39" i="13"/>
  <c r="AY39" i="13"/>
  <c r="AZ39" i="13"/>
  <c r="BA39" i="13"/>
  <c r="BB39" i="13"/>
  <c r="AQ42" i="13"/>
  <c r="BG42" i="13"/>
  <c r="AR42" i="13"/>
  <c r="BH42" i="13"/>
  <c r="AS42" i="13"/>
  <c r="AT42" i="13"/>
  <c r="AU42" i="13"/>
  <c r="AV42" i="13"/>
  <c r="AW42" i="13"/>
  <c r="AX42" i="13"/>
  <c r="AY42" i="13"/>
  <c r="AZ42" i="13"/>
  <c r="BA42" i="13"/>
  <c r="BB42" i="13"/>
  <c r="BC42" i="13"/>
  <c r="BD42" i="13"/>
  <c r="AO42" i="13"/>
  <c r="BE42" i="13"/>
  <c r="AP42" i="13"/>
  <c r="BF42" i="13"/>
  <c r="AU28" i="13"/>
  <c r="AV28" i="13"/>
  <c r="AW28" i="13"/>
  <c r="AX28" i="13"/>
  <c r="AY28" i="13"/>
  <c r="AZ28" i="13"/>
  <c r="BA28" i="13"/>
  <c r="BB28" i="13"/>
  <c r="BC28" i="13"/>
  <c r="BD28" i="13"/>
  <c r="AO28" i="13"/>
  <c r="BE28" i="13"/>
  <c r="AP28" i="13"/>
  <c r="BF28" i="13"/>
  <c r="AQ28" i="13"/>
  <c r="BG28" i="13"/>
  <c r="AR28" i="13"/>
  <c r="BH28" i="13"/>
  <c r="AS28" i="13"/>
  <c r="AT28" i="13"/>
  <c r="AQ38" i="13"/>
  <c r="BG38" i="13"/>
  <c r="AR38" i="13"/>
  <c r="BH38" i="13"/>
  <c r="AS38" i="13"/>
  <c r="AT38" i="13"/>
  <c r="AU38" i="13"/>
  <c r="AV38" i="13"/>
  <c r="AW38" i="13"/>
  <c r="AX38" i="13"/>
  <c r="AY38" i="13"/>
  <c r="AZ38" i="13"/>
  <c r="BA38" i="13"/>
  <c r="BB38" i="13"/>
  <c r="BC38" i="13"/>
  <c r="BD38" i="13"/>
  <c r="AO38" i="13"/>
  <c r="BE38" i="13"/>
  <c r="AP38" i="13"/>
  <c r="BF38" i="13"/>
  <c r="R58" i="13"/>
  <c r="AQ58" i="13"/>
  <c r="BG58" i="13"/>
  <c r="AR58" i="13"/>
  <c r="BH58" i="13"/>
  <c r="AS58" i="13"/>
  <c r="AT58" i="13"/>
  <c r="AU58" i="13"/>
  <c r="AV58" i="13"/>
  <c r="AW58" i="13"/>
  <c r="AX58" i="13"/>
  <c r="AY58" i="13"/>
  <c r="AZ58" i="13"/>
  <c r="BA58" i="13"/>
  <c r="BB58" i="13"/>
  <c r="BC58" i="13"/>
  <c r="BD58" i="13"/>
  <c r="AO58" i="13"/>
  <c r="BE58" i="13"/>
  <c r="AP58" i="13"/>
  <c r="BF58" i="13"/>
  <c r="AU41" i="13"/>
  <c r="AV41" i="13"/>
  <c r="AW41" i="13"/>
  <c r="AX41" i="13"/>
  <c r="AY41" i="13"/>
  <c r="AZ41" i="13"/>
  <c r="BA41" i="13"/>
  <c r="BB41" i="13"/>
  <c r="BC41" i="13"/>
  <c r="BD41" i="13"/>
  <c r="AO41" i="13"/>
  <c r="BE41" i="13"/>
  <c r="AP41" i="13"/>
  <c r="BF41" i="13"/>
  <c r="AQ41" i="13"/>
  <c r="BG41" i="13"/>
  <c r="AR41" i="13"/>
  <c r="BH41" i="13"/>
  <c r="AS41" i="13"/>
  <c r="AT41" i="13"/>
  <c r="AY27" i="13"/>
  <c r="AZ27" i="13"/>
  <c r="BA27" i="13"/>
  <c r="BB27" i="13"/>
  <c r="BC27" i="13"/>
  <c r="BD27" i="13"/>
  <c r="AO27" i="13"/>
  <c r="BE27" i="13"/>
  <c r="AP27" i="13"/>
  <c r="BF27" i="13"/>
  <c r="AQ27" i="13"/>
  <c r="BG27" i="13"/>
  <c r="AR27" i="13"/>
  <c r="BH27" i="13"/>
  <c r="AS27" i="13"/>
  <c r="AT27" i="13"/>
  <c r="AU27" i="13"/>
  <c r="AV27" i="13"/>
  <c r="AW27" i="13"/>
  <c r="AX27" i="13"/>
  <c r="AY40" i="13"/>
  <c r="AZ40" i="13"/>
  <c r="BA40" i="13"/>
  <c r="BB40" i="13"/>
  <c r="BC40" i="13"/>
  <c r="BD40" i="13"/>
  <c r="AO40" i="13"/>
  <c r="BE40" i="13"/>
  <c r="AP40" i="13"/>
  <c r="BF40" i="13"/>
  <c r="AQ40" i="13"/>
  <c r="BG40" i="13"/>
  <c r="AR40" i="13"/>
  <c r="BH40" i="13"/>
  <c r="AS40" i="13"/>
  <c r="AT40" i="13"/>
  <c r="AU40" i="13"/>
  <c r="AV40" i="13"/>
  <c r="AW40" i="13"/>
  <c r="AX40" i="13"/>
  <c r="AQ54" i="13"/>
  <c r="BG54" i="13"/>
  <c r="AR54" i="13"/>
  <c r="BH54" i="13"/>
  <c r="AS54" i="13"/>
  <c r="AT54" i="13"/>
  <c r="AU54" i="13"/>
  <c r="AV54" i="13"/>
  <c r="AW54" i="13"/>
  <c r="AX54" i="13"/>
  <c r="AY54" i="13"/>
  <c r="AZ54" i="13"/>
  <c r="BA54" i="13"/>
  <c r="BB54" i="13"/>
  <c r="BC54" i="13"/>
  <c r="BD54" i="13"/>
  <c r="AO54" i="13"/>
  <c r="BE54" i="13"/>
  <c r="AP54" i="13"/>
  <c r="BF54" i="13"/>
  <c r="AU24" i="13"/>
  <c r="AV24" i="13"/>
  <c r="AW24" i="13"/>
  <c r="AX24" i="13"/>
  <c r="AY24" i="13"/>
  <c r="AZ24" i="13"/>
  <c r="BA24" i="13"/>
  <c r="BB24" i="13"/>
  <c r="BC24" i="13"/>
  <c r="BD24" i="13"/>
  <c r="AO24" i="13"/>
  <c r="BE24" i="13"/>
  <c r="AP24" i="13"/>
  <c r="BF24" i="13"/>
  <c r="AQ24" i="13"/>
  <c r="BG24" i="13"/>
  <c r="AR24" i="13"/>
  <c r="BH24" i="13"/>
  <c r="AS24" i="13"/>
  <c r="AT24" i="13"/>
  <c r="AQ59" i="13"/>
  <c r="BG59" i="13"/>
  <c r="AR59" i="13"/>
  <c r="BH59" i="13"/>
  <c r="AS59" i="13"/>
  <c r="AT59" i="13"/>
  <c r="AU59" i="13"/>
  <c r="AV59" i="13"/>
  <c r="AW59" i="13"/>
  <c r="AX59" i="13"/>
  <c r="AY59" i="13"/>
  <c r="AZ59" i="13"/>
  <c r="BA59" i="13"/>
  <c r="BB59" i="13"/>
  <c r="BC59" i="13"/>
  <c r="BD59" i="13"/>
  <c r="AO59" i="13"/>
  <c r="BE59" i="13"/>
  <c r="AP59" i="13"/>
  <c r="BF59" i="13"/>
  <c r="BC35" i="13"/>
  <c r="BD35" i="13"/>
  <c r="AO35" i="13"/>
  <c r="BE35" i="13"/>
  <c r="AP35" i="13"/>
  <c r="BF35" i="13"/>
  <c r="AQ35" i="13"/>
  <c r="BG35" i="13"/>
  <c r="AR35" i="13"/>
  <c r="BH35" i="13"/>
  <c r="AS35" i="13"/>
  <c r="AT35" i="13"/>
  <c r="AU35" i="13"/>
  <c r="AV35" i="13"/>
  <c r="AW35" i="13"/>
  <c r="AX35" i="13"/>
  <c r="AY35" i="13"/>
  <c r="AZ35" i="13"/>
  <c r="BA35" i="13"/>
  <c r="BB35" i="13"/>
  <c r="AQ34" i="13"/>
  <c r="BG34" i="13"/>
  <c r="AR34" i="13"/>
  <c r="BH34" i="13"/>
  <c r="AS34" i="13"/>
  <c r="AT34" i="13"/>
  <c r="AU34" i="13"/>
  <c r="AV34" i="13"/>
  <c r="AW34" i="13"/>
  <c r="AX34" i="13"/>
  <c r="AY34" i="13"/>
  <c r="AZ34" i="13"/>
  <c r="BA34" i="13"/>
  <c r="BB34" i="13"/>
  <c r="BC34" i="13"/>
  <c r="BD34" i="13"/>
  <c r="AO34" i="13"/>
  <c r="BE34" i="13"/>
  <c r="AP34" i="13"/>
  <c r="BF34" i="13"/>
  <c r="BC18" i="13"/>
  <c r="BD18" i="13"/>
  <c r="AO18" i="13"/>
  <c r="BE18" i="13"/>
  <c r="AP18" i="13"/>
  <c r="BF18" i="13"/>
  <c r="AQ18" i="13"/>
  <c r="BG18" i="13"/>
  <c r="AR18" i="13"/>
  <c r="BH18" i="13"/>
  <c r="AS18" i="13"/>
  <c r="AT18" i="13"/>
  <c r="AU18" i="13"/>
  <c r="AV18" i="13"/>
  <c r="AW18" i="13"/>
  <c r="AX18" i="13"/>
  <c r="AY18" i="13"/>
  <c r="AZ18" i="13"/>
  <c r="BA18" i="13"/>
  <c r="BB18" i="13"/>
  <c r="AQ21" i="13"/>
  <c r="BG21" i="13"/>
  <c r="AR21" i="13"/>
  <c r="BH21" i="13"/>
  <c r="AS21" i="13"/>
  <c r="AT21" i="13"/>
  <c r="AU21" i="13"/>
  <c r="AV21" i="13"/>
  <c r="AW21" i="13"/>
  <c r="AX21" i="13"/>
  <c r="AY21" i="13"/>
  <c r="AZ21" i="13"/>
  <c r="BA21" i="13"/>
  <c r="BB21" i="13"/>
  <c r="BC21" i="13"/>
  <c r="BD21" i="13"/>
  <c r="AO21" i="13"/>
  <c r="BE21" i="13"/>
  <c r="AP21" i="13"/>
  <c r="BF21" i="13"/>
  <c r="AQ29" i="13"/>
  <c r="BG29" i="13"/>
  <c r="AR29" i="13"/>
  <c r="BH29" i="13"/>
  <c r="AS29" i="13"/>
  <c r="AT29" i="13"/>
  <c r="AU29" i="13"/>
  <c r="AV29" i="13"/>
  <c r="AW29" i="13"/>
  <c r="AX29" i="13"/>
  <c r="AY29" i="13"/>
  <c r="AZ29" i="13"/>
  <c r="BA29" i="13"/>
  <c r="BB29" i="13"/>
  <c r="BC29" i="13"/>
  <c r="BD29" i="13"/>
  <c r="AO29" i="13"/>
  <c r="BE29" i="13"/>
  <c r="AP29" i="13"/>
  <c r="BF29" i="13"/>
  <c r="AQ46" i="13"/>
  <c r="BG46" i="13"/>
  <c r="AR46" i="13"/>
  <c r="BH46" i="13"/>
  <c r="AS46" i="13"/>
  <c r="AT46" i="13"/>
  <c r="AU46" i="13"/>
  <c r="AV46" i="13"/>
  <c r="AW46" i="13"/>
  <c r="AX46" i="13"/>
  <c r="AY46" i="13"/>
  <c r="AZ46" i="13"/>
  <c r="BA46" i="13"/>
  <c r="BB46" i="13"/>
  <c r="BC46" i="13"/>
  <c r="BD46" i="13"/>
  <c r="AO46" i="13"/>
  <c r="BE46" i="13"/>
  <c r="AP46" i="13"/>
  <c r="BF46" i="13"/>
  <c r="R14" i="13"/>
  <c r="BC14" i="13"/>
  <c r="BD14" i="13"/>
  <c r="AO14" i="13"/>
  <c r="BE14" i="13"/>
  <c r="AP14" i="13"/>
  <c r="BF14" i="13"/>
  <c r="AQ14" i="13"/>
  <c r="BG14" i="13"/>
  <c r="AR14" i="13"/>
  <c r="BH14" i="13"/>
  <c r="AS14" i="13"/>
  <c r="AT14" i="13"/>
  <c r="AU14" i="13"/>
  <c r="AV14" i="13"/>
  <c r="AW14" i="13"/>
  <c r="AX14" i="13"/>
  <c r="AY14" i="13"/>
  <c r="AZ14" i="13"/>
  <c r="BA14" i="13"/>
  <c r="BB14" i="13"/>
  <c r="BC22" i="13"/>
  <c r="BD22" i="13"/>
  <c r="AO22" i="13"/>
  <c r="BE22" i="13"/>
  <c r="AP22" i="13"/>
  <c r="BF22" i="13"/>
  <c r="AQ22" i="13"/>
  <c r="BG22" i="13"/>
  <c r="AR22" i="13"/>
  <c r="BH22" i="13"/>
  <c r="AS22" i="13"/>
  <c r="AT22" i="13"/>
  <c r="AU22" i="13"/>
  <c r="AV22" i="13"/>
  <c r="AW22" i="13"/>
  <c r="AX22" i="13"/>
  <c r="AY22" i="13"/>
  <c r="AZ22" i="13"/>
  <c r="BA22" i="13"/>
  <c r="BB22" i="13"/>
  <c r="BC30" i="13"/>
  <c r="BD30" i="13"/>
  <c r="AO30" i="13"/>
  <c r="BE30" i="13"/>
  <c r="AP30" i="13"/>
  <c r="BF30" i="13"/>
  <c r="AQ30" i="13"/>
  <c r="BG30" i="13"/>
  <c r="AR30" i="13"/>
  <c r="BH30" i="13"/>
  <c r="AS30" i="13"/>
  <c r="AT30" i="13"/>
  <c r="AU30" i="13"/>
  <c r="AV30" i="13"/>
  <c r="AW30" i="13"/>
  <c r="AX30" i="13"/>
  <c r="AY30" i="13"/>
  <c r="AZ30" i="13"/>
  <c r="BA30" i="13"/>
  <c r="BB30" i="13"/>
  <c r="AY61" i="13"/>
  <c r="AZ61" i="13"/>
  <c r="BA61" i="13"/>
  <c r="BB61" i="13"/>
  <c r="BC61" i="13"/>
  <c r="BD61" i="13"/>
  <c r="AO61" i="13"/>
  <c r="BE61" i="13"/>
  <c r="AP61" i="13"/>
  <c r="BF61" i="13"/>
  <c r="AQ61" i="13"/>
  <c r="BG61" i="13"/>
  <c r="AR61" i="13"/>
  <c r="BH61" i="13"/>
  <c r="AS61" i="13"/>
  <c r="AT61" i="13"/>
  <c r="AU61" i="13"/>
  <c r="AV61" i="13"/>
  <c r="AW61" i="13"/>
  <c r="AX61" i="13"/>
  <c r="AU53" i="13"/>
  <c r="AV53" i="13"/>
  <c r="AW53" i="13"/>
  <c r="AX53" i="13"/>
  <c r="AY53" i="13"/>
  <c r="AZ53" i="13"/>
  <c r="BA53" i="13"/>
  <c r="BB53" i="13"/>
  <c r="BC53" i="13"/>
  <c r="BD53" i="13"/>
  <c r="AO53" i="13"/>
  <c r="BE53" i="13"/>
  <c r="AP53" i="13"/>
  <c r="BF53" i="13"/>
  <c r="AQ53" i="13"/>
  <c r="BG53" i="13"/>
  <c r="AR53" i="13"/>
  <c r="BH53" i="13"/>
  <c r="AS53" i="13"/>
  <c r="AT53" i="13"/>
  <c r="AU45" i="13"/>
  <c r="AV45" i="13"/>
  <c r="AW45" i="13"/>
  <c r="AX45" i="13"/>
  <c r="AY45" i="13"/>
  <c r="AZ45" i="13"/>
  <c r="BA45" i="13"/>
  <c r="BB45" i="13"/>
  <c r="BC45" i="13"/>
  <c r="BD45" i="13"/>
  <c r="AO45" i="13"/>
  <c r="BE45" i="13"/>
  <c r="AP45" i="13"/>
  <c r="BF45" i="13"/>
  <c r="AQ45" i="13"/>
  <c r="BG45" i="13"/>
  <c r="AR45" i="13"/>
  <c r="BH45" i="13"/>
  <c r="AS45" i="13"/>
  <c r="AT45" i="13"/>
  <c r="AU37" i="13"/>
  <c r="AV37" i="13"/>
  <c r="AW37" i="13"/>
  <c r="AX37" i="13"/>
  <c r="AY37" i="13"/>
  <c r="AZ37" i="13"/>
  <c r="BA37" i="13"/>
  <c r="BB37" i="13"/>
  <c r="BC37" i="13"/>
  <c r="BD37" i="13"/>
  <c r="AO37" i="13"/>
  <c r="BE37" i="13"/>
  <c r="AP37" i="13"/>
  <c r="BF37" i="13"/>
  <c r="AQ37" i="13"/>
  <c r="BG37" i="13"/>
  <c r="AR37" i="13"/>
  <c r="BH37" i="13"/>
  <c r="AS37" i="13"/>
  <c r="AT37" i="13"/>
  <c r="BC26" i="13"/>
  <c r="BD26" i="13"/>
  <c r="AO26" i="13"/>
  <c r="BE26" i="13"/>
  <c r="AP26" i="13"/>
  <c r="BF26" i="13"/>
  <c r="AQ26" i="13"/>
  <c r="BG26" i="13"/>
  <c r="AR26" i="13"/>
  <c r="BH26" i="13"/>
  <c r="AS26" i="13"/>
  <c r="AT26" i="13"/>
  <c r="AU26" i="13"/>
  <c r="AV26" i="13"/>
  <c r="AW26" i="13"/>
  <c r="AX26" i="13"/>
  <c r="AY26" i="13"/>
  <c r="AZ26" i="13"/>
  <c r="BA26" i="13"/>
  <c r="BB26" i="13"/>
  <c r="AU49" i="13"/>
  <c r="AV49" i="13"/>
  <c r="AW49" i="13"/>
  <c r="AX49" i="13"/>
  <c r="AY49" i="13"/>
  <c r="AZ49" i="13"/>
  <c r="BA49" i="13"/>
  <c r="BB49" i="13"/>
  <c r="BC49" i="13"/>
  <c r="BD49" i="13"/>
  <c r="AO49" i="13"/>
  <c r="BE49" i="13"/>
  <c r="AP49" i="13"/>
  <c r="BF49" i="13"/>
  <c r="AQ49" i="13"/>
  <c r="BG49" i="13"/>
  <c r="AR49" i="13"/>
  <c r="BH49" i="13"/>
  <c r="AS49" i="13"/>
  <c r="AT49" i="13"/>
  <c r="AY19" i="13"/>
  <c r="AZ19" i="13"/>
  <c r="BA19" i="13"/>
  <c r="BB19" i="13"/>
  <c r="BC19" i="13"/>
  <c r="BD19" i="13"/>
  <c r="AO19" i="13"/>
  <c r="BE19" i="13"/>
  <c r="AP19" i="13"/>
  <c r="BF19" i="13"/>
  <c r="AQ19" i="13"/>
  <c r="BG19" i="13"/>
  <c r="AR19" i="13"/>
  <c r="BH19" i="13"/>
  <c r="AS19" i="13"/>
  <c r="AT19" i="13"/>
  <c r="AU19" i="13"/>
  <c r="AV19" i="13"/>
  <c r="AW19" i="13"/>
  <c r="AX19" i="13"/>
  <c r="AY56" i="13"/>
  <c r="AZ56" i="13"/>
  <c r="BA56" i="13"/>
  <c r="BB56" i="13"/>
  <c r="BC56" i="13"/>
  <c r="BD56" i="13"/>
  <c r="AO56" i="13"/>
  <c r="BE56" i="13"/>
  <c r="AP56" i="13"/>
  <c r="BF56" i="13"/>
  <c r="AQ56" i="13"/>
  <c r="BG56" i="13"/>
  <c r="AR56" i="13"/>
  <c r="BH56" i="13"/>
  <c r="AS56" i="13"/>
  <c r="AT56" i="13"/>
  <c r="AU56" i="13"/>
  <c r="AV56" i="13"/>
  <c r="AW56" i="13"/>
  <c r="AX56" i="13"/>
  <c r="AU32" i="13"/>
  <c r="AV32" i="13"/>
  <c r="AW32" i="13"/>
  <c r="AX32" i="13"/>
  <c r="AY32" i="13"/>
  <c r="AZ32" i="13"/>
  <c r="BA32" i="13"/>
  <c r="BB32" i="13"/>
  <c r="BC32" i="13"/>
  <c r="BD32" i="13"/>
  <c r="AO32" i="13"/>
  <c r="BE32" i="13"/>
  <c r="AP32" i="13"/>
  <c r="BF32" i="13"/>
  <c r="AQ32" i="13"/>
  <c r="BG32" i="13"/>
  <c r="AR32" i="13"/>
  <c r="BH32" i="13"/>
  <c r="AS32" i="13"/>
  <c r="AT32" i="13"/>
  <c r="AU20" i="13"/>
  <c r="AV20" i="13"/>
  <c r="AW20" i="13"/>
  <c r="AX20" i="13"/>
  <c r="AY20" i="13"/>
  <c r="AZ20" i="13"/>
  <c r="BA20" i="13"/>
  <c r="BB20" i="13"/>
  <c r="BC20" i="13"/>
  <c r="BD20" i="13"/>
  <c r="AO20" i="13"/>
  <c r="BE20" i="13"/>
  <c r="AP20" i="13"/>
  <c r="BF20" i="13"/>
  <c r="AQ20" i="13"/>
  <c r="BG20" i="13"/>
  <c r="AR20" i="13"/>
  <c r="BH20" i="13"/>
  <c r="AS20" i="13"/>
  <c r="AT20" i="13"/>
  <c r="BC55" i="13"/>
  <c r="BD55" i="13"/>
  <c r="AO55" i="13"/>
  <c r="BE55" i="13"/>
  <c r="AP55" i="13"/>
  <c r="BF55" i="13"/>
  <c r="AQ55" i="13"/>
  <c r="BG55" i="13"/>
  <c r="AR55" i="13"/>
  <c r="BH55" i="13"/>
  <c r="AS55" i="13"/>
  <c r="AT55" i="13"/>
  <c r="AU55" i="13"/>
  <c r="AV55" i="13"/>
  <c r="AW55" i="13"/>
  <c r="AX55" i="13"/>
  <c r="AY55" i="13"/>
  <c r="AZ55" i="13"/>
  <c r="BA55" i="13"/>
  <c r="BB55" i="13"/>
  <c r="BC47" i="13"/>
  <c r="BD47" i="13"/>
  <c r="AO47" i="13"/>
  <c r="BE47" i="13"/>
  <c r="AP47" i="13"/>
  <c r="BF47" i="13"/>
  <c r="AQ47" i="13"/>
  <c r="BG47" i="13"/>
  <c r="AR47" i="13"/>
  <c r="BH47" i="13"/>
  <c r="AS47" i="13"/>
  <c r="AT47" i="13"/>
  <c r="AU47" i="13"/>
  <c r="AV47" i="13"/>
  <c r="AW47" i="13"/>
  <c r="AX47" i="13"/>
  <c r="AY47" i="13"/>
  <c r="AZ47" i="13"/>
  <c r="BA47" i="13"/>
  <c r="BB47" i="13"/>
  <c r="AU62" i="13"/>
  <c r="AV62" i="13"/>
  <c r="AW62" i="13"/>
  <c r="AX62" i="13"/>
  <c r="AY62" i="13"/>
  <c r="AZ62" i="13"/>
  <c r="BA62" i="13"/>
  <c r="BB62" i="13"/>
  <c r="BC62" i="13"/>
  <c r="BD62" i="13"/>
  <c r="AO62" i="13"/>
  <c r="BE62" i="13"/>
  <c r="AP62" i="13"/>
  <c r="BF62" i="13"/>
  <c r="AQ62" i="13"/>
  <c r="BG62" i="13"/>
  <c r="AR62" i="13"/>
  <c r="BH62" i="13"/>
  <c r="AS62" i="13"/>
  <c r="AT62" i="13"/>
  <c r="AY15" i="13"/>
  <c r="AZ15" i="13"/>
  <c r="BA15" i="13"/>
  <c r="BB15" i="13"/>
  <c r="BC15" i="13"/>
  <c r="BD15" i="13"/>
  <c r="AO15" i="13"/>
  <c r="BE15" i="13"/>
  <c r="AP15" i="13"/>
  <c r="BF15" i="13"/>
  <c r="AQ15" i="13"/>
  <c r="BG15" i="13"/>
  <c r="AR15" i="13"/>
  <c r="BH15" i="13"/>
  <c r="AS15" i="13"/>
  <c r="AT15" i="13"/>
  <c r="AU15" i="13"/>
  <c r="AV15" i="13"/>
  <c r="AW15" i="13"/>
  <c r="AX15" i="13"/>
  <c r="AY23" i="13"/>
  <c r="AZ23" i="13"/>
  <c r="BA23" i="13"/>
  <c r="BB23" i="13"/>
  <c r="BC23" i="13"/>
  <c r="BD23" i="13"/>
  <c r="AO23" i="13"/>
  <c r="BE23" i="13"/>
  <c r="AP23" i="13"/>
  <c r="BF23" i="13"/>
  <c r="AQ23" i="13"/>
  <c r="BG23" i="13"/>
  <c r="AR23" i="13"/>
  <c r="BH23" i="13"/>
  <c r="AS23" i="13"/>
  <c r="AT23" i="13"/>
  <c r="AU23" i="13"/>
  <c r="AV23" i="13"/>
  <c r="AW23" i="13"/>
  <c r="AX23" i="13"/>
  <c r="AY31" i="13"/>
  <c r="AZ31" i="13"/>
  <c r="BA31" i="13"/>
  <c r="BB31" i="13"/>
  <c r="BC31" i="13"/>
  <c r="BD31" i="13"/>
  <c r="AO31" i="13"/>
  <c r="BE31" i="13"/>
  <c r="AP31" i="13"/>
  <c r="BF31" i="13"/>
  <c r="AQ31" i="13"/>
  <c r="BG31" i="13"/>
  <c r="AR31" i="13"/>
  <c r="BH31" i="13"/>
  <c r="AS31" i="13"/>
  <c r="AT31" i="13"/>
  <c r="AU31" i="13"/>
  <c r="AV31" i="13"/>
  <c r="AW31" i="13"/>
  <c r="AX31" i="13"/>
  <c r="BC60" i="13"/>
  <c r="BD60" i="13"/>
  <c r="AO60" i="13"/>
  <c r="BE60" i="13"/>
  <c r="AP60" i="13"/>
  <c r="BF60" i="13"/>
  <c r="AQ60" i="13"/>
  <c r="BG60" i="13"/>
  <c r="AR60" i="13"/>
  <c r="BH60" i="13"/>
  <c r="AS60" i="13"/>
  <c r="AT60" i="13"/>
  <c r="AU60" i="13"/>
  <c r="AV60" i="13"/>
  <c r="AW60" i="13"/>
  <c r="AX60" i="13"/>
  <c r="AY60" i="13"/>
  <c r="AZ60" i="13"/>
  <c r="BA60" i="13"/>
  <c r="BB60" i="13"/>
  <c r="AY52" i="13"/>
  <c r="AZ52" i="13"/>
  <c r="BA52" i="13"/>
  <c r="BB52" i="13"/>
  <c r="BC52" i="13"/>
  <c r="BD52" i="13"/>
  <c r="AO52" i="13"/>
  <c r="BE52" i="13"/>
  <c r="AP52" i="13"/>
  <c r="BF52" i="13"/>
  <c r="AQ52" i="13"/>
  <c r="BG52" i="13"/>
  <c r="AR52" i="13"/>
  <c r="BH52" i="13"/>
  <c r="AS52" i="13"/>
  <c r="AT52" i="13"/>
  <c r="AU52" i="13"/>
  <c r="AV52" i="13"/>
  <c r="AW52" i="13"/>
  <c r="AX52" i="13"/>
  <c r="AY44" i="13"/>
  <c r="AZ44" i="13"/>
  <c r="BA44" i="13"/>
  <c r="BB44" i="13"/>
  <c r="BC44" i="13"/>
  <c r="BD44" i="13"/>
  <c r="AO44" i="13"/>
  <c r="BE44" i="13"/>
  <c r="AP44" i="13"/>
  <c r="BF44" i="13"/>
  <c r="AQ44" i="13"/>
  <c r="BG44" i="13"/>
  <c r="AR44" i="13"/>
  <c r="BH44" i="13"/>
  <c r="AS44" i="13"/>
  <c r="AT44" i="13"/>
  <c r="AU44" i="13"/>
  <c r="AV44" i="13"/>
  <c r="AW44" i="13"/>
  <c r="AX44" i="13"/>
  <c r="AY36" i="13"/>
  <c r="AZ36" i="13"/>
  <c r="BA36" i="13"/>
  <c r="BB36" i="13"/>
  <c r="BC36" i="13"/>
  <c r="BD36" i="13"/>
  <c r="AO36" i="13"/>
  <c r="BE36" i="13"/>
  <c r="AP36" i="13"/>
  <c r="BF36" i="13"/>
  <c r="AQ36" i="13"/>
  <c r="BG36" i="13"/>
  <c r="AR36" i="13"/>
  <c r="BH36" i="13"/>
  <c r="AS36" i="13"/>
  <c r="AT36" i="13"/>
  <c r="AU36" i="13"/>
  <c r="AV36" i="13"/>
  <c r="AW36" i="13"/>
  <c r="AX36" i="13"/>
  <c r="Z64" i="14"/>
  <c r="Z9" i="14"/>
  <c r="R13" i="13"/>
  <c r="C96" i="10"/>
  <c r="I18" i="11" s="1"/>
  <c r="R30" i="13"/>
  <c r="R26" i="13"/>
  <c r="R34" i="13"/>
  <c r="R22" i="13"/>
  <c r="R40" i="13"/>
  <c r="R42" i="13"/>
  <c r="R38" i="13"/>
  <c r="R50" i="13"/>
  <c r="R44" i="13"/>
  <c r="R21" i="13"/>
  <c r="R54" i="13"/>
  <c r="R23" i="13"/>
  <c r="R29" i="13"/>
  <c r="R31" i="13"/>
  <c r="R60" i="13"/>
  <c r="R48" i="13"/>
  <c r="R25" i="13"/>
  <c r="R27" i="13"/>
  <c r="R56" i="13"/>
  <c r="R52" i="13"/>
  <c r="R37" i="13"/>
  <c r="R35" i="13"/>
  <c r="R33" i="13"/>
  <c r="R62" i="13"/>
  <c r="R46" i="13"/>
  <c r="R59" i="13"/>
  <c r="R55" i="13"/>
  <c r="R51" i="13"/>
  <c r="R47" i="13"/>
  <c r="R43" i="13"/>
  <c r="R39" i="13"/>
  <c r="R36" i="13"/>
  <c r="R32" i="13"/>
  <c r="R28" i="13"/>
  <c r="R24" i="13"/>
  <c r="R20" i="13"/>
  <c r="R61" i="13"/>
  <c r="R57" i="13"/>
  <c r="R53" i="13"/>
  <c r="R49" i="13"/>
  <c r="R45" i="13"/>
  <c r="R41" i="13"/>
  <c r="R17" i="13"/>
  <c r="R18" i="13"/>
  <c r="R19" i="13"/>
  <c r="R15" i="13"/>
  <c r="R16" i="13"/>
  <c r="A135" i="11"/>
  <c r="A18" i="18"/>
  <c r="C12" i="10"/>
  <c r="A14" i="17"/>
  <c r="A16" i="18"/>
  <c r="D64" i="14"/>
  <c r="D69" i="14" s="1"/>
  <c r="P64" i="13"/>
  <c r="P9" i="13"/>
  <c r="D26" i="17" l="1"/>
  <c r="G26" i="17" s="1"/>
  <c r="D26" i="29"/>
  <c r="BG43" i="11"/>
  <c r="BH43" i="11" s="1"/>
  <c r="BI54" i="13"/>
  <c r="BJ54" i="13" s="1"/>
  <c r="BI37" i="13"/>
  <c r="BJ37" i="13" s="1"/>
  <c r="BI45" i="13"/>
  <c r="BJ45" i="13" s="1"/>
  <c r="BI16" i="13"/>
  <c r="BJ16" i="13" s="1"/>
  <c r="BI31" i="13"/>
  <c r="BJ31" i="13" s="1"/>
  <c r="I74" i="11"/>
  <c r="CJ74" i="11" s="1"/>
  <c r="I95" i="11"/>
  <c r="M95" i="11" s="1"/>
  <c r="N95" i="11" s="1"/>
  <c r="I70" i="11"/>
  <c r="CJ70" i="11" s="1"/>
  <c r="I78" i="11"/>
  <c r="M78" i="11" s="1"/>
  <c r="N78" i="11" s="1"/>
  <c r="I33" i="11"/>
  <c r="M33" i="11" s="1"/>
  <c r="N33" i="11" s="1"/>
  <c r="I93" i="11"/>
  <c r="I29" i="11"/>
  <c r="CJ29" i="11" s="1"/>
  <c r="I64" i="11"/>
  <c r="M64" i="11" s="1"/>
  <c r="N64" i="11" s="1"/>
  <c r="I87" i="11"/>
  <c r="M87" i="11" s="1"/>
  <c r="N87" i="11" s="1"/>
  <c r="I23" i="11"/>
  <c r="CJ23" i="11" s="1"/>
  <c r="I89" i="11"/>
  <c r="M89" i="11" s="1"/>
  <c r="N89" i="11" s="1"/>
  <c r="I25" i="11"/>
  <c r="M25" i="11" s="1"/>
  <c r="N25" i="11" s="1"/>
  <c r="I60" i="11"/>
  <c r="CJ60" i="11" s="1"/>
  <c r="I83" i="11"/>
  <c r="CJ83" i="11" s="1"/>
  <c r="I19" i="11"/>
  <c r="M19" i="11" s="1"/>
  <c r="N19" i="11" s="1"/>
  <c r="I66" i="11"/>
  <c r="M66" i="11" s="1"/>
  <c r="N66" i="11" s="1"/>
  <c r="I101" i="11"/>
  <c r="M101" i="11" s="1"/>
  <c r="N101" i="11" s="1"/>
  <c r="I14" i="11"/>
  <c r="CJ14" i="11" s="1"/>
  <c r="I27" i="11"/>
  <c r="CJ27" i="11" s="1"/>
  <c r="I21" i="11"/>
  <c r="CJ21" i="11" s="1"/>
  <c r="I62" i="11"/>
  <c r="M62" i="11" s="1"/>
  <c r="N62" i="11" s="1"/>
  <c r="I81" i="11"/>
  <c r="I52" i="11"/>
  <c r="M52" i="11" s="1"/>
  <c r="N52" i="11" s="1"/>
  <c r="I111" i="11"/>
  <c r="M111" i="11" s="1"/>
  <c r="N111" i="11" s="1"/>
  <c r="I58" i="11"/>
  <c r="CJ58" i="11" s="1"/>
  <c r="I77" i="11"/>
  <c r="M77" i="11" s="1"/>
  <c r="N77" i="11" s="1"/>
  <c r="I112" i="11"/>
  <c r="M112" i="11" s="1"/>
  <c r="N112" i="11" s="1"/>
  <c r="I48" i="11"/>
  <c r="CJ48" i="11" s="1"/>
  <c r="I71" i="11"/>
  <c r="M71" i="11" s="1"/>
  <c r="N71" i="11" s="1"/>
  <c r="I107" i="11"/>
  <c r="M107" i="11" s="1"/>
  <c r="N107" i="11" s="1"/>
  <c r="I54" i="11"/>
  <c r="M54" i="11" s="1"/>
  <c r="N54" i="11" s="1"/>
  <c r="I31" i="11"/>
  <c r="M31" i="11" s="1"/>
  <c r="N31" i="11" s="1"/>
  <c r="I91" i="11"/>
  <c r="CJ91" i="11" s="1"/>
  <c r="I67" i="11"/>
  <c r="CJ67" i="11" s="1"/>
  <c r="I97" i="11"/>
  <c r="M97" i="11" s="1"/>
  <c r="N97" i="11" s="1"/>
  <c r="I79" i="11"/>
  <c r="M79" i="11" s="1"/>
  <c r="N79" i="11" s="1"/>
  <c r="I69" i="11"/>
  <c r="M69" i="11" s="1"/>
  <c r="N69" i="11" s="1"/>
  <c r="I104" i="11"/>
  <c r="I40" i="11"/>
  <c r="M40" i="11" s="1"/>
  <c r="N40" i="11" s="1"/>
  <c r="I63" i="11"/>
  <c r="M63" i="11" s="1"/>
  <c r="N63" i="11" s="1"/>
  <c r="I110" i="11"/>
  <c r="M110" i="11" s="1"/>
  <c r="N110" i="11" s="1"/>
  <c r="I46" i="11"/>
  <c r="M46" i="11" s="1"/>
  <c r="N46" i="11" s="1"/>
  <c r="I72" i="11"/>
  <c r="CJ72" i="11" s="1"/>
  <c r="I68" i="11"/>
  <c r="M68" i="11" s="1"/>
  <c r="N68" i="11" s="1"/>
  <c r="I85" i="11"/>
  <c r="M85" i="11" s="1"/>
  <c r="N85" i="11" s="1"/>
  <c r="I56" i="11"/>
  <c r="M56" i="11" s="1"/>
  <c r="N56" i="11" s="1"/>
  <c r="I17" i="11"/>
  <c r="CJ17" i="11" s="1"/>
  <c r="I75" i="11"/>
  <c r="M75" i="11" s="1"/>
  <c r="N75" i="11" s="1"/>
  <c r="I73" i="11"/>
  <c r="M73" i="11" s="1"/>
  <c r="N73" i="11" s="1"/>
  <c r="I108" i="11"/>
  <c r="CJ108" i="11" s="1"/>
  <c r="I44" i="11"/>
  <c r="M44" i="11" s="1"/>
  <c r="N44" i="11" s="1"/>
  <c r="I103" i="11"/>
  <c r="M103" i="11" s="1"/>
  <c r="N103" i="11" s="1"/>
  <c r="I65" i="11"/>
  <c r="CJ65" i="11" s="1"/>
  <c r="I100" i="11"/>
  <c r="M100" i="11" s="1"/>
  <c r="N100" i="11" s="1"/>
  <c r="I36" i="11"/>
  <c r="M36" i="11" s="1"/>
  <c r="N36" i="11" s="1"/>
  <c r="I59" i="11"/>
  <c r="M59" i="11" s="1"/>
  <c r="N59" i="11" s="1"/>
  <c r="I106" i="11"/>
  <c r="CJ106" i="11" s="1"/>
  <c r="I42" i="11"/>
  <c r="M42" i="11" s="1"/>
  <c r="N42" i="11" s="1"/>
  <c r="I61" i="11"/>
  <c r="CJ61" i="11" s="1"/>
  <c r="I96" i="11"/>
  <c r="M96" i="11" s="1"/>
  <c r="N96" i="11" s="1"/>
  <c r="I32" i="11"/>
  <c r="M32" i="11" s="1"/>
  <c r="N32" i="11" s="1"/>
  <c r="I55" i="11"/>
  <c r="M55" i="11" s="1"/>
  <c r="N55" i="11" s="1"/>
  <c r="I102" i="11"/>
  <c r="M102" i="11" s="1"/>
  <c r="N102" i="11" s="1"/>
  <c r="I38" i="11"/>
  <c r="M38" i="11" s="1"/>
  <c r="N38" i="11" s="1"/>
  <c r="I50" i="11"/>
  <c r="CJ50" i="11" s="1"/>
  <c r="I57" i="11"/>
  <c r="M57" i="11" s="1"/>
  <c r="N57" i="11" s="1"/>
  <c r="I92" i="11"/>
  <c r="M92" i="11" s="1"/>
  <c r="N92" i="11" s="1"/>
  <c r="I28" i="11"/>
  <c r="M28" i="11" s="1"/>
  <c r="N28" i="11" s="1"/>
  <c r="I51" i="11"/>
  <c r="M51" i="11" s="1"/>
  <c r="N51" i="11" s="1"/>
  <c r="I98" i="11"/>
  <c r="I34" i="11"/>
  <c r="M34" i="11" s="1"/>
  <c r="N34" i="11" s="1"/>
  <c r="I37" i="11"/>
  <c r="M37" i="11" s="1"/>
  <c r="N37" i="11" s="1"/>
  <c r="I30" i="11"/>
  <c r="M30" i="11" s="1"/>
  <c r="N30" i="11" s="1"/>
  <c r="I49" i="11"/>
  <c r="CJ49" i="11" s="1"/>
  <c r="I84" i="11"/>
  <c r="CJ84" i="11" s="1"/>
  <c r="I20" i="11"/>
  <c r="M20" i="11" s="1"/>
  <c r="N20" i="11" s="1"/>
  <c r="I43" i="11"/>
  <c r="M43" i="11" s="1"/>
  <c r="N43" i="11" s="1"/>
  <c r="I90" i="11"/>
  <c r="M90" i="11" s="1"/>
  <c r="N90" i="11" s="1"/>
  <c r="I26" i="11"/>
  <c r="M26" i="11" s="1"/>
  <c r="N26" i="11" s="1"/>
  <c r="I109" i="11"/>
  <c r="M109" i="11" s="1"/>
  <c r="N109" i="11" s="1"/>
  <c r="I45" i="11"/>
  <c r="M45" i="11" s="1"/>
  <c r="N45" i="11" s="1"/>
  <c r="I80" i="11"/>
  <c r="M80" i="11" s="1"/>
  <c r="N80" i="11" s="1"/>
  <c r="I16" i="11"/>
  <c r="CJ16" i="11" s="1"/>
  <c r="I39" i="11"/>
  <c r="M39" i="11" s="1"/>
  <c r="N39" i="11" s="1"/>
  <c r="I86" i="11"/>
  <c r="CJ86" i="11" s="1"/>
  <c r="I22" i="11"/>
  <c r="M22" i="11" s="1"/>
  <c r="N22" i="11" s="1"/>
  <c r="I15" i="11"/>
  <c r="CJ15" i="11" s="1"/>
  <c r="I53" i="11"/>
  <c r="M53" i="11" s="1"/>
  <c r="N53" i="11" s="1"/>
  <c r="I88" i="11"/>
  <c r="M88" i="11" s="1"/>
  <c r="N88" i="11" s="1"/>
  <c r="I24" i="11"/>
  <c r="M24" i="11" s="1"/>
  <c r="N24" i="11" s="1"/>
  <c r="I47" i="11"/>
  <c r="M47" i="11" s="1"/>
  <c r="N47" i="11" s="1"/>
  <c r="I94" i="11"/>
  <c r="M94" i="11" s="1"/>
  <c r="N94" i="11" s="1"/>
  <c r="I105" i="11"/>
  <c r="M105" i="11" s="1"/>
  <c r="N105" i="11" s="1"/>
  <c r="I41" i="11"/>
  <c r="CJ41" i="11" s="1"/>
  <c r="I76" i="11"/>
  <c r="CJ76" i="11" s="1"/>
  <c r="I99" i="11"/>
  <c r="CJ99" i="11" s="1"/>
  <c r="I35" i="11"/>
  <c r="M35" i="11" s="1"/>
  <c r="N35" i="11" s="1"/>
  <c r="I82" i="11"/>
  <c r="CJ82" i="11" s="1"/>
  <c r="D27" i="21"/>
  <c r="J16" i="11"/>
  <c r="K16" i="11"/>
  <c r="L16" i="11"/>
  <c r="BB9" i="13"/>
  <c r="BB64" i="13"/>
  <c r="BB69" i="13" s="1"/>
  <c r="BE64" i="13"/>
  <c r="BE69" i="13" s="1"/>
  <c r="BE9" i="13"/>
  <c r="BI39" i="13"/>
  <c r="BJ39" i="13" s="1"/>
  <c r="BI14" i="13"/>
  <c r="BJ14" i="13" s="1"/>
  <c r="BA9" i="13"/>
  <c r="BA64" i="13"/>
  <c r="BA69" i="13" s="1"/>
  <c r="BI21" i="13"/>
  <c r="BJ21" i="13" s="1"/>
  <c r="BI34" i="13"/>
  <c r="BJ34" i="13" s="1"/>
  <c r="BI28" i="13"/>
  <c r="BJ28" i="13" s="1"/>
  <c r="AZ64" i="13"/>
  <c r="AZ69" i="13" s="1"/>
  <c r="AZ9" i="13"/>
  <c r="BD9" i="13"/>
  <c r="BD64" i="13"/>
  <c r="BD69" i="13" s="1"/>
  <c r="BI56" i="13"/>
  <c r="BJ56" i="13" s="1"/>
  <c r="AY64" i="13"/>
  <c r="AY69" i="13" s="1"/>
  <c r="AY9" i="13"/>
  <c r="BC9" i="13"/>
  <c r="BC64" i="13"/>
  <c r="BC69" i="13" s="1"/>
  <c r="BI18" i="13"/>
  <c r="BJ18" i="13" s="1"/>
  <c r="BI35" i="13"/>
  <c r="BJ35" i="13" s="1"/>
  <c r="BI59" i="13"/>
  <c r="BJ59" i="13" s="1"/>
  <c r="BI26" i="13"/>
  <c r="BJ26" i="13" s="1"/>
  <c r="AX9" i="13"/>
  <c r="AX64" i="13"/>
  <c r="AX69" i="13" s="1"/>
  <c r="BI48" i="13"/>
  <c r="BJ48" i="13" s="1"/>
  <c r="AW9" i="13"/>
  <c r="AW64" i="13"/>
  <c r="AW69" i="13" s="1"/>
  <c r="BI51" i="13"/>
  <c r="BJ51" i="13" s="1"/>
  <c r="BI60" i="13"/>
  <c r="BJ60" i="13" s="1"/>
  <c r="AV64" i="13"/>
  <c r="AV69" i="13" s="1"/>
  <c r="AV9" i="13"/>
  <c r="BI38" i="13"/>
  <c r="BJ38" i="13" s="1"/>
  <c r="BI42" i="13"/>
  <c r="BJ42" i="13" s="1"/>
  <c r="BI43" i="13"/>
  <c r="BJ43" i="13" s="1"/>
  <c r="BI23" i="13"/>
  <c r="BJ23" i="13" s="1"/>
  <c r="BI49" i="13"/>
  <c r="BJ49" i="13" s="1"/>
  <c r="BI22" i="13"/>
  <c r="BJ22" i="13" s="1"/>
  <c r="AU64" i="13"/>
  <c r="AU69" i="13" s="1"/>
  <c r="AU9" i="13"/>
  <c r="BI40" i="13"/>
  <c r="BJ40" i="13" s="1"/>
  <c r="BI53" i="13"/>
  <c r="BJ53" i="13" s="1"/>
  <c r="AT9" i="13"/>
  <c r="AT64" i="13"/>
  <c r="AT69" i="13" s="1"/>
  <c r="BI57" i="13"/>
  <c r="BJ57" i="13" s="1"/>
  <c r="BI32" i="13"/>
  <c r="BJ32" i="13" s="1"/>
  <c r="BI61" i="13"/>
  <c r="BJ61" i="13" s="1"/>
  <c r="BI30" i="13"/>
  <c r="BJ30" i="13" s="1"/>
  <c r="AS64" i="13"/>
  <c r="AS69" i="13" s="1"/>
  <c r="AS9" i="13"/>
  <c r="BH9" i="13"/>
  <c r="BH64" i="13"/>
  <c r="BH69" i="13" s="1"/>
  <c r="BI58" i="13"/>
  <c r="BJ58" i="13" s="1"/>
  <c r="BI25" i="13"/>
  <c r="BJ25" i="13" s="1"/>
  <c r="BI52" i="13"/>
  <c r="BJ52" i="13" s="1"/>
  <c r="BI62" i="13"/>
  <c r="BJ62" i="13" s="1"/>
  <c r="BI47" i="13"/>
  <c r="BJ47" i="13" s="1"/>
  <c r="BI55" i="13"/>
  <c r="BJ55" i="13" s="1"/>
  <c r="BI19" i="13"/>
  <c r="BJ19" i="13" s="1"/>
  <c r="AR9" i="13"/>
  <c r="AR64" i="13"/>
  <c r="AR69" i="13" s="1"/>
  <c r="BI24" i="13"/>
  <c r="BJ24" i="13" s="1"/>
  <c r="BI41" i="13"/>
  <c r="BJ41" i="13" s="1"/>
  <c r="BI33" i="13"/>
  <c r="BJ33" i="13" s="1"/>
  <c r="BI44" i="13"/>
  <c r="BJ44" i="13" s="1"/>
  <c r="BG9" i="13"/>
  <c r="BG64" i="13"/>
  <c r="BG69" i="13" s="1"/>
  <c r="BI46" i="13"/>
  <c r="BJ46" i="13" s="1"/>
  <c r="BI29" i="13"/>
  <c r="BJ29" i="13" s="1"/>
  <c r="BI36" i="13"/>
  <c r="BJ36" i="13" s="1"/>
  <c r="AQ9" i="13"/>
  <c r="AQ64" i="13"/>
  <c r="AQ69" i="13" s="1"/>
  <c r="H25" i="26" s="1"/>
  <c r="BF64" i="13"/>
  <c r="BF69" i="13" s="1"/>
  <c r="BF9" i="13"/>
  <c r="BI50" i="13"/>
  <c r="BJ50" i="13" s="1"/>
  <c r="BI15" i="13"/>
  <c r="BJ15" i="13" s="1"/>
  <c r="BI20" i="13"/>
  <c r="BJ20" i="13" s="1"/>
  <c r="AP9" i="13"/>
  <c r="AP64" i="13"/>
  <c r="AP69" i="13" s="1"/>
  <c r="G25" i="26" s="1"/>
  <c r="BI27" i="13"/>
  <c r="BJ27" i="13" s="1"/>
  <c r="BI17" i="13"/>
  <c r="BJ17" i="13" s="1"/>
  <c r="L15" i="11"/>
  <c r="M93" i="11"/>
  <c r="N93" i="11" s="1"/>
  <c r="CJ93" i="11"/>
  <c r="M60" i="11"/>
  <c r="N60" i="11" s="1"/>
  <c r="CJ62" i="11"/>
  <c r="M81" i="11"/>
  <c r="N81" i="11" s="1"/>
  <c r="CJ81" i="11"/>
  <c r="CJ111" i="11"/>
  <c r="M104" i="11"/>
  <c r="N104" i="11" s="1"/>
  <c r="CJ104" i="11"/>
  <c r="CJ100" i="11"/>
  <c r="M98" i="11"/>
  <c r="N98" i="11" s="1"/>
  <c r="CJ98" i="11"/>
  <c r="M86" i="11"/>
  <c r="N86" i="11" s="1"/>
  <c r="CJ22" i="11"/>
  <c r="M18" i="11"/>
  <c r="N18" i="11" s="1"/>
  <c r="CJ18" i="11"/>
  <c r="A21" i="17"/>
  <c r="A32" i="17" s="1"/>
  <c r="CJ79" i="11" l="1"/>
  <c r="M65" i="11"/>
  <c r="N65" i="11" s="1"/>
  <c r="CJ64" i="11"/>
  <c r="CJ63" i="11"/>
  <c r="CJ33" i="11"/>
  <c r="CJ69" i="11"/>
  <c r="CJ51" i="11"/>
  <c r="CJ59" i="11"/>
  <c r="CJ71" i="11"/>
  <c r="D46" i="29"/>
  <c r="E26" i="29"/>
  <c r="CJ40" i="11"/>
  <c r="M29" i="11"/>
  <c r="N29" i="11" s="1"/>
  <c r="M83" i="11"/>
  <c r="N83" i="11" s="1"/>
  <c r="M50" i="11"/>
  <c r="N50" i="11" s="1"/>
  <c r="CJ73" i="11"/>
  <c r="M58" i="11"/>
  <c r="N58" i="11" s="1"/>
  <c r="BG44" i="11"/>
  <c r="BH44" i="11" s="1"/>
  <c r="CJ28" i="11"/>
  <c r="CJ52" i="11"/>
  <c r="M27" i="11"/>
  <c r="N27" i="11" s="1"/>
  <c r="M21" i="11"/>
  <c r="N21" i="11" s="1"/>
  <c r="CJ39" i="11"/>
  <c r="CJ103" i="11"/>
  <c r="CJ34" i="11"/>
  <c r="CJ36" i="11"/>
  <c r="CJ78" i="11"/>
  <c r="A41" i="17"/>
  <c r="CJ92" i="11"/>
  <c r="M70" i="11"/>
  <c r="N70" i="11" s="1"/>
  <c r="CJ97" i="11"/>
  <c r="M82" i="11"/>
  <c r="N82" i="11" s="1"/>
  <c r="CJ44" i="11"/>
  <c r="CJ30" i="11"/>
  <c r="CJ35" i="11"/>
  <c r="M108" i="11"/>
  <c r="N108" i="11" s="1"/>
  <c r="M49" i="11"/>
  <c r="N49" i="11" s="1"/>
  <c r="M91" i="11"/>
  <c r="N91" i="11" s="1"/>
  <c r="M74" i="11"/>
  <c r="N74" i="11" s="1"/>
  <c r="CJ95" i="11"/>
  <c r="M16" i="11"/>
  <c r="N16" i="11" s="1"/>
  <c r="CJ80" i="11"/>
  <c r="CJ87" i="11"/>
  <c r="CJ45" i="11"/>
  <c r="CJ57" i="11"/>
  <c r="M67" i="11"/>
  <c r="N67" i="11" s="1"/>
  <c r="CJ77" i="11"/>
  <c r="CJ101" i="11"/>
  <c r="M23" i="11"/>
  <c r="N23" i="11" s="1"/>
  <c r="M106" i="11"/>
  <c r="N106" i="11" s="1"/>
  <c r="CJ110" i="11"/>
  <c r="CJ20" i="11"/>
  <c r="M41" i="11"/>
  <c r="N41" i="11" s="1"/>
  <c r="M84" i="11"/>
  <c r="N84" i="11" s="1"/>
  <c r="M17" i="11"/>
  <c r="N17" i="11" s="1"/>
  <c r="M61" i="11"/>
  <c r="N61" i="11" s="1"/>
  <c r="CJ105" i="11"/>
  <c r="CJ42" i="11"/>
  <c r="CJ107" i="11"/>
  <c r="M76" i="11"/>
  <c r="N76" i="11" s="1"/>
  <c r="CJ24" i="11"/>
  <c r="CJ88" i="11"/>
  <c r="CJ56" i="11"/>
  <c r="M48" i="11"/>
  <c r="N48" i="11" s="1"/>
  <c r="CJ102" i="11"/>
  <c r="CJ53" i="11"/>
  <c r="CJ55" i="11"/>
  <c r="CJ46" i="11"/>
  <c r="CJ66" i="11"/>
  <c r="CJ19" i="11"/>
  <c r="M72" i="11"/>
  <c r="N72" i="11" s="1"/>
  <c r="CJ32" i="11"/>
  <c r="CJ37" i="11"/>
  <c r="CJ96" i="11"/>
  <c r="CJ112" i="11"/>
  <c r="CJ31" i="11"/>
  <c r="M99" i="11"/>
  <c r="N99" i="11" s="1"/>
  <c r="CJ109" i="11"/>
  <c r="CJ94" i="11"/>
  <c r="CJ25" i="11"/>
  <c r="CJ26" i="11"/>
  <c r="CJ47" i="11"/>
  <c r="CJ89" i="11"/>
  <c r="CJ90" i="11"/>
  <c r="CJ68" i="11"/>
  <c r="CJ38" i="11"/>
  <c r="CJ75" i="11"/>
  <c r="CJ85" i="11"/>
  <c r="CJ43" i="11"/>
  <c r="CJ54" i="11"/>
  <c r="AO64" i="13"/>
  <c r="AO69" i="13" s="1"/>
  <c r="F25" i="26" s="1"/>
  <c r="AO9" i="13"/>
  <c r="R43" i="11"/>
  <c r="R35" i="11"/>
  <c r="R29" i="11"/>
  <c r="I26" i="17"/>
  <c r="R55" i="11"/>
  <c r="F26" i="29" l="1"/>
  <c r="E46" i="29"/>
  <c r="R23" i="11"/>
  <c r="BG45" i="11"/>
  <c r="BH45" i="11" s="1"/>
  <c r="R61" i="11"/>
  <c r="R49" i="11"/>
  <c r="BI64" i="13"/>
  <c r="BI69" i="13" s="1"/>
  <c r="D25" i="26" s="1"/>
  <c r="BJ64" i="13"/>
  <c r="G26" i="29" l="1"/>
  <c r="G46" i="29" s="1"/>
  <c r="F46" i="29"/>
  <c r="BG46" i="11"/>
  <c r="BH46" i="11" s="1"/>
  <c r="BI9" i="13"/>
  <c r="S14" i="12"/>
  <c r="S15" i="12"/>
  <c r="S16" i="12"/>
  <c r="S17" i="12"/>
  <c r="S18" i="12"/>
  <c r="S19" i="12"/>
  <c r="S20" i="12"/>
  <c r="S21" i="12"/>
  <c r="S22" i="12"/>
  <c r="S23" i="12"/>
  <c r="S24" i="12"/>
  <c r="S25" i="12"/>
  <c r="S26" i="12"/>
  <c r="S27" i="12"/>
  <c r="S28" i="12"/>
  <c r="S29" i="12"/>
  <c r="S30" i="12"/>
  <c r="S31" i="12"/>
  <c r="S13" i="12"/>
  <c r="H9" i="12"/>
  <c r="I9" i="12"/>
  <c r="K9" i="12"/>
  <c r="L9" i="12"/>
  <c r="M9" i="12"/>
  <c r="O9" i="12"/>
  <c r="P9" i="12"/>
  <c r="Q9" i="12"/>
  <c r="J9" i="12"/>
  <c r="N9" i="12"/>
  <c r="I44" i="12"/>
  <c r="M44" i="12"/>
  <c r="Q44" i="12"/>
  <c r="J44" i="12"/>
  <c r="K44" i="12"/>
  <c r="N44" i="12"/>
  <c r="O44" i="12"/>
  <c r="A31" i="12"/>
  <c r="A30" i="12"/>
  <c r="A29" i="12"/>
  <c r="A28" i="12"/>
  <c r="A27" i="12"/>
  <c r="A26" i="12"/>
  <c r="A25" i="12"/>
  <c r="A24" i="12"/>
  <c r="A23" i="12"/>
  <c r="A22" i="12"/>
  <c r="A21" i="12"/>
  <c r="A20" i="12"/>
  <c r="A19" i="12"/>
  <c r="A18" i="12"/>
  <c r="A17" i="12"/>
  <c r="A16" i="12"/>
  <c r="A15" i="12"/>
  <c r="G9" i="12"/>
  <c r="A14" i="12"/>
  <c r="A13" i="12"/>
  <c r="A5" i="12"/>
  <c r="A2" i="12"/>
  <c r="A1" i="12"/>
  <c r="J26" i="29" l="1"/>
  <c r="J46" i="29" s="1"/>
  <c r="BG47" i="11"/>
  <c r="BH47" i="11" s="1"/>
  <c r="B23" i="28" a="1"/>
  <c r="B23" i="28" s="1"/>
  <c r="B21" i="28" a="1"/>
  <c r="B21" i="28" s="1"/>
  <c r="B14" i="28" a="1"/>
  <c r="B14" i="28" s="1"/>
  <c r="B19" i="28" a="1"/>
  <c r="B19" i="28" s="1"/>
  <c r="B25" i="28" a="1"/>
  <c r="B25" i="28" s="1"/>
  <c r="B26" i="28" a="1"/>
  <c r="B26" i="28" s="1"/>
  <c r="B22" i="28" a="1"/>
  <c r="B22" i="28" s="1"/>
  <c r="B24" i="28" a="1"/>
  <c r="B24" i="28" s="1"/>
  <c r="B29" i="28" a="1"/>
  <c r="B29" i="28" s="1"/>
  <c r="B30" i="28" a="1"/>
  <c r="B30" i="28" s="1"/>
  <c r="B31" i="28" a="1"/>
  <c r="B31" i="28" s="1"/>
  <c r="B28" i="28" a="1"/>
  <c r="B28" i="28" s="1"/>
  <c r="B41" i="28" a="1"/>
  <c r="B41" i="28" s="1"/>
  <c r="B34" i="28" a="1"/>
  <c r="B34" i="28" s="1"/>
  <c r="B39" i="28" a="1"/>
  <c r="B39" i="28" s="1"/>
  <c r="B32" i="28" a="1"/>
  <c r="B32" i="28" s="1"/>
  <c r="B27" i="28" a="1"/>
  <c r="B27" i="28" s="1"/>
  <c r="B20" i="28" a="1"/>
  <c r="B20" i="28" s="1"/>
  <c r="B38" i="28" a="1"/>
  <c r="B38" i="28" s="1"/>
  <c r="B18" i="28" a="1"/>
  <c r="B18" i="28" s="1"/>
  <c r="B36" i="28" a="1"/>
  <c r="B36" i="28" s="1"/>
  <c r="B13" i="28" a="1"/>
  <c r="B13" i="28" s="1"/>
  <c r="B33" i="28" a="1"/>
  <c r="B33" i="28" s="1"/>
  <c r="B42" i="28" a="1"/>
  <c r="B42" i="28" s="1"/>
  <c r="B35" i="28" a="1"/>
  <c r="B35" i="28" s="1"/>
  <c r="B40" i="28" a="1"/>
  <c r="B40" i="28" s="1"/>
  <c r="B16" i="28" a="1"/>
  <c r="B16" i="28" s="1"/>
  <c r="B17" i="28" a="1"/>
  <c r="B17" i="28" s="1"/>
  <c r="B37" i="28" a="1"/>
  <c r="B37" i="28" s="1"/>
  <c r="B15" i="28" a="1"/>
  <c r="B15" i="28" s="1"/>
  <c r="D36" i="26"/>
  <c r="AA36" i="26" s="1"/>
  <c r="AA34" i="26"/>
  <c r="W23" i="12"/>
  <c r="AS23" i="12" s="1"/>
  <c r="A51" i="17"/>
  <c r="A58" i="17" s="1"/>
  <c r="A71" i="17" s="1"/>
  <c r="A79" i="17" s="1"/>
  <c r="A88" i="17" s="1"/>
  <c r="A14" i="18"/>
  <c r="P44" i="12"/>
  <c r="L44" i="12"/>
  <c r="H44" i="12"/>
  <c r="E9" i="12"/>
  <c r="R9" i="12"/>
  <c r="F44" i="12"/>
  <c r="E44" i="12"/>
  <c r="R44" i="12"/>
  <c r="F9" i="12"/>
  <c r="G44" i="12"/>
  <c r="BG48" i="11" l="1"/>
  <c r="BH48" i="11" s="1"/>
  <c r="X9" i="12"/>
  <c r="X44" i="12"/>
  <c r="X49" i="12" s="1"/>
  <c r="F24" i="26" s="1"/>
  <c r="X1" i="12"/>
  <c r="W9" i="12"/>
  <c r="W44" i="12"/>
  <c r="W49" i="12" s="1"/>
  <c r="D24" i="29" s="1"/>
  <c r="S44" i="12"/>
  <c r="S9" i="12"/>
  <c r="E24" i="29" l="1"/>
  <c r="D44" i="29"/>
  <c r="BG49" i="11"/>
  <c r="BH49" i="11" s="1"/>
  <c r="D24" i="17"/>
  <c r="D25" i="21"/>
  <c r="AR9" i="12"/>
  <c r="F24" i="29" l="1"/>
  <c r="E44" i="29"/>
  <c r="G24" i="17"/>
  <c r="BG50" i="11"/>
  <c r="BH50" i="11" s="1"/>
  <c r="AS9" i="12"/>
  <c r="AS44" i="12"/>
  <c r="I24" i="17"/>
  <c r="G24" i="29" l="1"/>
  <c r="G44" i="29" s="1"/>
  <c r="F44" i="29"/>
  <c r="BG51" i="11"/>
  <c r="BH51" i="11" s="1"/>
  <c r="Z16" i="26"/>
  <c r="AA16" i="26" s="1"/>
  <c r="J24" i="29" l="1"/>
  <c r="J44" i="29" s="1"/>
  <c r="BG52" i="11"/>
  <c r="BH52" i="11" s="1"/>
  <c r="J17" i="26"/>
  <c r="N17" i="26"/>
  <c r="R17" i="26"/>
  <c r="V17" i="26"/>
  <c r="Z17" i="26"/>
  <c r="H17" i="26"/>
  <c r="I17" i="26"/>
  <c r="M17" i="26"/>
  <c r="Q17" i="26"/>
  <c r="U17" i="26"/>
  <c r="Y17" i="26"/>
  <c r="L17" i="26"/>
  <c r="P17" i="26"/>
  <c r="T17" i="26"/>
  <c r="X17" i="26"/>
  <c r="G17" i="26"/>
  <c r="K17" i="26"/>
  <c r="O17" i="26"/>
  <c r="S17" i="26"/>
  <c r="W17" i="26"/>
  <c r="AD16" i="26"/>
  <c r="F17" i="26"/>
  <c r="BG53" i="11" l="1"/>
  <c r="BH53" i="11" s="1"/>
  <c r="Q68" i="21"/>
  <c r="J46" i="26"/>
  <c r="J45" i="26"/>
  <c r="J44" i="26"/>
  <c r="P45" i="26"/>
  <c r="P46" i="26"/>
  <c r="P44" i="26"/>
  <c r="W46" i="26"/>
  <c r="W45" i="26"/>
  <c r="W44" i="26"/>
  <c r="S46" i="26"/>
  <c r="S45" i="26"/>
  <c r="S44" i="26"/>
  <c r="M45" i="26"/>
  <c r="M46" i="26"/>
  <c r="M44" i="26"/>
  <c r="I46" i="26"/>
  <c r="I45" i="26"/>
  <c r="I44" i="26"/>
  <c r="G46" i="26"/>
  <c r="G45" i="26"/>
  <c r="G44" i="26"/>
  <c r="X45" i="26"/>
  <c r="X46" i="26"/>
  <c r="X44" i="26"/>
  <c r="N45" i="26"/>
  <c r="N46" i="26"/>
  <c r="N44" i="26"/>
  <c r="Y46" i="26"/>
  <c r="Y45" i="26"/>
  <c r="Y44" i="26"/>
  <c r="U46" i="26"/>
  <c r="U45" i="26"/>
  <c r="U44" i="26"/>
  <c r="O46" i="26"/>
  <c r="O45" i="26"/>
  <c r="O44" i="26"/>
  <c r="K46" i="26"/>
  <c r="K45" i="26"/>
  <c r="K44" i="26"/>
  <c r="R45" i="26"/>
  <c r="R46" i="26"/>
  <c r="R44" i="26"/>
  <c r="T46" i="26"/>
  <c r="T45" i="26"/>
  <c r="T44" i="26"/>
  <c r="H45" i="26"/>
  <c r="H46" i="26"/>
  <c r="H44" i="26"/>
  <c r="V45" i="26"/>
  <c r="V46" i="26"/>
  <c r="V44" i="26"/>
  <c r="Q45" i="26"/>
  <c r="Q46" i="26"/>
  <c r="Q44" i="26"/>
  <c r="L45" i="26"/>
  <c r="L46" i="26"/>
  <c r="L44" i="26"/>
  <c r="BG54" i="11" l="1"/>
  <c r="BH54" i="11" s="1"/>
  <c r="Z26" i="26"/>
  <c r="Z24" i="26"/>
  <c r="F44" i="26"/>
  <c r="Z25" i="26"/>
  <c r="F45" i="26"/>
  <c r="BG55" i="11" l="1"/>
  <c r="BH55" i="11" s="1"/>
  <c r="AA24" i="26"/>
  <c r="AD24" i="26"/>
  <c r="AA25" i="26"/>
  <c r="AD25" i="26"/>
  <c r="AA26" i="26"/>
  <c r="AD26" i="26"/>
  <c r="A5" i="11"/>
  <c r="A2" i="11"/>
  <c r="E114" i="11"/>
  <c r="A112" i="11"/>
  <c r="A111" i="11"/>
  <c r="A110" i="11"/>
  <c r="A10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E9" i="11"/>
  <c r="C11" i="10"/>
  <c r="H13" i="11" s="1"/>
  <c r="C17" i="10"/>
  <c r="BG56" i="11" l="1"/>
  <c r="BH56" i="11" s="1"/>
  <c r="H15" i="11"/>
  <c r="H19" i="11"/>
  <c r="H23" i="11"/>
  <c r="H27" i="11"/>
  <c r="H31" i="11"/>
  <c r="H35" i="11"/>
  <c r="H39" i="11"/>
  <c r="H43" i="11"/>
  <c r="H47" i="11"/>
  <c r="H51" i="11"/>
  <c r="H55" i="11"/>
  <c r="H59" i="11"/>
  <c r="H63" i="11"/>
  <c r="H67" i="11"/>
  <c r="H71" i="11"/>
  <c r="H75" i="11"/>
  <c r="H79" i="11"/>
  <c r="H83" i="11"/>
  <c r="H87" i="11"/>
  <c r="H91" i="11"/>
  <c r="H95" i="11"/>
  <c r="H99" i="11"/>
  <c r="H103" i="11"/>
  <c r="H107" i="11"/>
  <c r="H111" i="11"/>
  <c r="H29" i="11"/>
  <c r="H45" i="11"/>
  <c r="H53" i="11"/>
  <c r="H61" i="11"/>
  <c r="H69" i="11"/>
  <c r="H81" i="11"/>
  <c r="H89" i="11"/>
  <c r="H97" i="11"/>
  <c r="H105" i="11"/>
  <c r="H109" i="11"/>
  <c r="H76" i="11"/>
  <c r="H100" i="11"/>
  <c r="H108" i="11"/>
  <c r="H14" i="11"/>
  <c r="H18" i="11"/>
  <c r="H22" i="11"/>
  <c r="H26" i="11"/>
  <c r="H30" i="11"/>
  <c r="H34" i="11"/>
  <c r="H38" i="11"/>
  <c r="H42" i="11"/>
  <c r="H46" i="11"/>
  <c r="H50" i="11"/>
  <c r="H54" i="11"/>
  <c r="H58" i="11"/>
  <c r="H62" i="11"/>
  <c r="H66" i="11"/>
  <c r="H70" i="11"/>
  <c r="H74" i="11"/>
  <c r="H78" i="11"/>
  <c r="H82" i="11"/>
  <c r="H86" i="11"/>
  <c r="H90" i="11"/>
  <c r="H94" i="11"/>
  <c r="H98" i="11"/>
  <c r="H102" i="11"/>
  <c r="H106" i="11"/>
  <c r="H110" i="11"/>
  <c r="H17" i="11"/>
  <c r="H21" i="11"/>
  <c r="H25" i="11"/>
  <c r="H33" i="11"/>
  <c r="H37" i="11"/>
  <c r="H41" i="11"/>
  <c r="H49" i="11"/>
  <c r="H57" i="11"/>
  <c r="H65" i="11"/>
  <c r="H73" i="11"/>
  <c r="H77" i="11"/>
  <c r="H85" i="11"/>
  <c r="H93" i="11"/>
  <c r="H101" i="11"/>
  <c r="H16" i="11"/>
  <c r="H20" i="11"/>
  <c r="H24" i="11"/>
  <c r="H28" i="11"/>
  <c r="H32" i="11"/>
  <c r="H36" i="11"/>
  <c r="H40" i="11"/>
  <c r="H44" i="11"/>
  <c r="H48" i="11"/>
  <c r="H52" i="11"/>
  <c r="H56" i="11"/>
  <c r="H60" i="11"/>
  <c r="H64" i="11"/>
  <c r="H68" i="11"/>
  <c r="H72" i="11"/>
  <c r="H80" i="11"/>
  <c r="H84" i="11"/>
  <c r="H88" i="11"/>
  <c r="H92" i="11"/>
  <c r="H96" i="11"/>
  <c r="H104" i="11"/>
  <c r="H112" i="11"/>
  <c r="A12" i="18"/>
  <c r="C18" i="10"/>
  <c r="D17" i="10" s="1"/>
  <c r="BG57" i="11" l="1"/>
  <c r="BH57" i="11" s="1"/>
  <c r="I13" i="11"/>
  <c r="CJ13" i="11" s="1"/>
  <c r="CJ148" i="11" s="1"/>
  <c r="D18" i="10"/>
  <c r="D15" i="10"/>
  <c r="D16" i="10"/>
  <c r="D14" i="10"/>
  <c r="BG58" i="11" l="1"/>
  <c r="BH58" i="11" s="1"/>
  <c r="J13" i="11"/>
  <c r="CJ114" i="11"/>
  <c r="L14" i="11"/>
  <c r="Q14" i="11" s="1"/>
  <c r="J15" i="11"/>
  <c r="O15" i="11" s="1"/>
  <c r="U15" i="11" s="1"/>
  <c r="J14" i="11"/>
  <c r="K15" i="11"/>
  <c r="P15" i="11" s="1"/>
  <c r="K14" i="11"/>
  <c r="P14" i="11" s="1"/>
  <c r="L13" i="11"/>
  <c r="Q13" i="11" s="1"/>
  <c r="K13" i="11"/>
  <c r="P13" i="11" s="1"/>
  <c r="O17" i="11"/>
  <c r="U17" i="11" s="1"/>
  <c r="Q17" i="11"/>
  <c r="Q15" i="11"/>
  <c r="Q18" i="11"/>
  <c r="P17" i="11"/>
  <c r="P18" i="11"/>
  <c r="R31" i="11"/>
  <c r="R26" i="11"/>
  <c r="R72" i="11"/>
  <c r="R36" i="11"/>
  <c r="R90" i="11"/>
  <c r="R16" i="11"/>
  <c r="R78" i="11"/>
  <c r="R34" i="11"/>
  <c r="R81" i="11"/>
  <c r="R20" i="11"/>
  <c r="R25" i="11"/>
  <c r="R102" i="11"/>
  <c r="R65" i="11"/>
  <c r="R93" i="11"/>
  <c r="R87" i="11"/>
  <c r="R54" i="11"/>
  <c r="R88" i="11"/>
  <c r="R45" i="11"/>
  <c r="R53" i="11"/>
  <c r="R48" i="11"/>
  <c r="R56" i="11"/>
  <c r="R39" i="11"/>
  <c r="O62" i="11"/>
  <c r="U62" i="11" s="1"/>
  <c r="O49" i="11"/>
  <c r="U49" i="11" s="1"/>
  <c r="O22" i="11"/>
  <c r="U22" i="11" s="1"/>
  <c r="O25" i="11"/>
  <c r="U25" i="11" s="1"/>
  <c r="O53" i="11"/>
  <c r="U53" i="11" s="1"/>
  <c r="O50" i="11"/>
  <c r="U50" i="11" s="1"/>
  <c r="O21" i="11"/>
  <c r="U21" i="11" s="1"/>
  <c r="O18" i="11"/>
  <c r="U18" i="11" s="1"/>
  <c r="O94" i="11"/>
  <c r="U94" i="11" s="1"/>
  <c r="O78" i="11"/>
  <c r="U78" i="11" s="1"/>
  <c r="O59" i="11"/>
  <c r="U59" i="11" s="1"/>
  <c r="O51" i="11"/>
  <c r="U51" i="11" s="1"/>
  <c r="O43" i="11"/>
  <c r="U43" i="11" s="1"/>
  <c r="O35" i="11"/>
  <c r="U35" i="11" s="1"/>
  <c r="O27" i="11"/>
  <c r="U27" i="11" s="1"/>
  <c r="O19" i="11"/>
  <c r="U19" i="11" s="1"/>
  <c r="O64" i="11"/>
  <c r="U64" i="11" s="1"/>
  <c r="O56" i="11"/>
  <c r="U56" i="11" s="1"/>
  <c r="O48" i="11"/>
  <c r="U48" i="11" s="1"/>
  <c r="O40" i="11"/>
  <c r="U40" i="11" s="1"/>
  <c r="O32" i="11"/>
  <c r="U32" i="11" s="1"/>
  <c r="O24" i="11"/>
  <c r="U24" i="11" s="1"/>
  <c r="O16" i="11"/>
  <c r="U16" i="11" s="1"/>
  <c r="O66" i="11"/>
  <c r="U66" i="11" s="1"/>
  <c r="O65" i="11"/>
  <c r="U65" i="11" s="1"/>
  <c r="O45" i="11"/>
  <c r="U45" i="11" s="1"/>
  <c r="O42" i="11"/>
  <c r="U42" i="11" s="1"/>
  <c r="O90" i="11"/>
  <c r="U90" i="11" s="1"/>
  <c r="O93" i="11"/>
  <c r="U93" i="11" s="1"/>
  <c r="O89" i="11"/>
  <c r="U89" i="11" s="1"/>
  <c r="O85" i="11"/>
  <c r="U85" i="11" s="1"/>
  <c r="O81" i="11"/>
  <c r="U81" i="11" s="1"/>
  <c r="O57" i="11"/>
  <c r="U57" i="11" s="1"/>
  <c r="O46" i="11"/>
  <c r="U46" i="11" s="1"/>
  <c r="O38" i="11"/>
  <c r="U38" i="11" s="1"/>
  <c r="O67" i="11"/>
  <c r="U67" i="11" s="1"/>
  <c r="O37" i="11"/>
  <c r="U37" i="11" s="1"/>
  <c r="O34" i="11"/>
  <c r="U34" i="11" s="1"/>
  <c r="O86" i="11"/>
  <c r="U86" i="11" s="1"/>
  <c r="O63" i="11"/>
  <c r="U63" i="11" s="1"/>
  <c r="O55" i="11"/>
  <c r="U55" i="11" s="1"/>
  <c r="O47" i="11"/>
  <c r="U47" i="11" s="1"/>
  <c r="O39" i="11"/>
  <c r="U39" i="11" s="1"/>
  <c r="O31" i="11"/>
  <c r="U31" i="11" s="1"/>
  <c r="O23" i="11"/>
  <c r="U23" i="11" s="1"/>
  <c r="O60" i="11"/>
  <c r="U60" i="11" s="1"/>
  <c r="O52" i="11"/>
  <c r="U52" i="11" s="1"/>
  <c r="O44" i="11"/>
  <c r="U44" i="11" s="1"/>
  <c r="O36" i="11"/>
  <c r="U36" i="11" s="1"/>
  <c r="O28" i="11"/>
  <c r="U28" i="11" s="1"/>
  <c r="O20" i="11"/>
  <c r="U20" i="11" s="1"/>
  <c r="O54" i="11"/>
  <c r="U54" i="11" s="1"/>
  <c r="O69" i="11"/>
  <c r="U69" i="11" s="1"/>
  <c r="O41" i="11"/>
  <c r="U41" i="11" s="1"/>
  <c r="O33" i="11"/>
  <c r="U33" i="11" s="1"/>
  <c r="O30" i="11"/>
  <c r="U30" i="11" s="1"/>
  <c r="O68" i="11"/>
  <c r="U68" i="11" s="1"/>
  <c r="O61" i="11"/>
  <c r="U61" i="11" s="1"/>
  <c r="O58" i="11"/>
  <c r="U58" i="11" s="1"/>
  <c r="O29" i="11"/>
  <c r="U29" i="11" s="1"/>
  <c r="O26" i="11"/>
  <c r="U26" i="11" s="1"/>
  <c r="O82" i="11"/>
  <c r="U82" i="11" s="1"/>
  <c r="O98" i="11"/>
  <c r="U98" i="11" s="1"/>
  <c r="O74" i="11"/>
  <c r="U74" i="11" s="1"/>
  <c r="O106" i="11"/>
  <c r="U106" i="11" s="1"/>
  <c r="O75" i="11"/>
  <c r="U75" i="11" s="1"/>
  <c r="O110" i="11"/>
  <c r="U110" i="11" s="1"/>
  <c r="O76" i="11"/>
  <c r="U76" i="11" s="1"/>
  <c r="O91" i="11"/>
  <c r="U91" i="11" s="1"/>
  <c r="O88" i="11"/>
  <c r="U88" i="11" s="1"/>
  <c r="O99" i="11"/>
  <c r="U99" i="11" s="1"/>
  <c r="O71" i="11"/>
  <c r="U71" i="11" s="1"/>
  <c r="O101" i="11"/>
  <c r="U101" i="11" s="1"/>
  <c r="O105" i="11"/>
  <c r="U105" i="11" s="1"/>
  <c r="O109" i="11"/>
  <c r="U109" i="11" s="1"/>
  <c r="O102" i="11"/>
  <c r="U102" i="11" s="1"/>
  <c r="O107" i="11"/>
  <c r="U107" i="11" s="1"/>
  <c r="O103" i="11"/>
  <c r="U103" i="11" s="1"/>
  <c r="O72" i="11"/>
  <c r="U72" i="11" s="1"/>
  <c r="O95" i="11"/>
  <c r="U95" i="11" s="1"/>
  <c r="O111" i="11"/>
  <c r="U111" i="11" s="1"/>
  <c r="O92" i="11"/>
  <c r="U92" i="11" s="1"/>
  <c r="O104" i="11"/>
  <c r="U104" i="11" s="1"/>
  <c r="O80" i="11"/>
  <c r="U80" i="11" s="1"/>
  <c r="O84" i="11"/>
  <c r="U84" i="11" s="1"/>
  <c r="O96" i="11"/>
  <c r="U96" i="11" s="1"/>
  <c r="O112" i="11"/>
  <c r="U112" i="11" s="1"/>
  <c r="O87" i="11"/>
  <c r="U87" i="11" s="1"/>
  <c r="O79" i="11"/>
  <c r="U79" i="11" s="1"/>
  <c r="O83" i="11"/>
  <c r="U83" i="11" s="1"/>
  <c r="O97" i="11"/>
  <c r="U97" i="11" s="1"/>
  <c r="O77" i="11"/>
  <c r="U77" i="11" s="1"/>
  <c r="O70" i="11"/>
  <c r="U70" i="11" s="1"/>
  <c r="O108" i="11"/>
  <c r="U108" i="11" s="1"/>
  <c r="O100" i="11"/>
  <c r="U100" i="11" s="1"/>
  <c r="O73" i="11"/>
  <c r="U73" i="11" s="1"/>
  <c r="R97" i="11"/>
  <c r="R67" i="11"/>
  <c r="R104" i="11"/>
  <c r="R103" i="11"/>
  <c r="R32" i="11"/>
  <c r="R64" i="11"/>
  <c r="R17" i="11"/>
  <c r="R101" i="11"/>
  <c r="R28" i="11"/>
  <c r="R58" i="11"/>
  <c r="R57" i="11"/>
  <c r="R74" i="11"/>
  <c r="R40" i="11"/>
  <c r="R59" i="11"/>
  <c r="R41" i="11"/>
  <c r="R80" i="11"/>
  <c r="R70" i="11"/>
  <c r="R94" i="11"/>
  <c r="R42" i="11"/>
  <c r="R50" i="11"/>
  <c r="R19" i="11"/>
  <c r="R92" i="11"/>
  <c r="R68" i="11"/>
  <c r="Q66" i="11"/>
  <c r="Q54" i="11"/>
  <c r="Q86" i="11"/>
  <c r="Q41" i="11"/>
  <c r="Q33" i="11"/>
  <c r="Q30" i="11"/>
  <c r="Q58" i="11"/>
  <c r="Q26" i="11"/>
  <c r="Q90" i="11"/>
  <c r="Q89" i="11"/>
  <c r="Q62" i="11"/>
  <c r="Q22" i="11"/>
  <c r="Q92" i="11"/>
  <c r="Q88" i="11"/>
  <c r="Q84" i="11"/>
  <c r="Q80" i="11"/>
  <c r="Q25" i="11"/>
  <c r="Q67" i="11"/>
  <c r="Q53" i="11"/>
  <c r="Q50" i="11"/>
  <c r="Q21" i="11"/>
  <c r="Q78" i="11"/>
  <c r="Q85" i="11"/>
  <c r="Q59" i="11"/>
  <c r="Q51" i="11"/>
  <c r="Q27" i="11"/>
  <c r="Q19" i="11"/>
  <c r="Q64" i="11"/>
  <c r="Q56" i="11"/>
  <c r="Q48" i="11"/>
  <c r="Q40" i="11"/>
  <c r="Q32" i="11"/>
  <c r="Q24" i="11"/>
  <c r="Q16" i="11"/>
  <c r="Q69" i="11"/>
  <c r="Q94" i="11"/>
  <c r="Q65" i="11"/>
  <c r="Q68" i="11"/>
  <c r="Q45" i="11"/>
  <c r="Q42" i="11"/>
  <c r="Q82" i="11"/>
  <c r="Q81" i="11"/>
  <c r="Q57" i="11"/>
  <c r="Q46" i="11"/>
  <c r="Q38" i="11"/>
  <c r="Q37" i="11"/>
  <c r="Q34" i="11"/>
  <c r="Q93" i="11"/>
  <c r="Q63" i="11"/>
  <c r="Q47" i="11"/>
  <c r="Q39" i="11"/>
  <c r="Q31" i="11"/>
  <c r="Q60" i="11"/>
  <c r="Q52" i="11"/>
  <c r="Q44" i="11"/>
  <c r="Q36" i="11"/>
  <c r="Q28" i="11"/>
  <c r="Q20" i="11"/>
  <c r="Q102" i="11"/>
  <c r="Q103" i="11"/>
  <c r="Q72" i="11"/>
  <c r="Q87" i="11"/>
  <c r="Q83" i="11"/>
  <c r="Q95" i="11"/>
  <c r="Q111" i="11"/>
  <c r="Q104" i="11"/>
  <c r="Q96" i="11"/>
  <c r="Q112" i="11"/>
  <c r="Q100" i="11"/>
  <c r="Q73" i="11"/>
  <c r="Q79" i="11"/>
  <c r="Q97" i="11"/>
  <c r="Q77" i="11"/>
  <c r="Q98" i="11"/>
  <c r="Q75" i="11"/>
  <c r="Q70" i="11"/>
  <c r="Q108" i="11"/>
  <c r="Q109" i="11"/>
  <c r="Q74" i="11"/>
  <c r="Q106" i="11"/>
  <c r="Q110" i="11"/>
  <c r="Q76" i="11"/>
  <c r="Q91" i="11"/>
  <c r="Q107" i="11"/>
  <c r="Q99" i="11"/>
  <c r="Q71" i="11"/>
  <c r="Q101" i="11"/>
  <c r="Q105" i="11"/>
  <c r="R46" i="11"/>
  <c r="R47" i="11"/>
  <c r="R89" i="11"/>
  <c r="R33" i="11"/>
  <c r="R95" i="11"/>
  <c r="R75" i="11"/>
  <c r="R52" i="11"/>
  <c r="R73" i="11"/>
  <c r="R100" i="11"/>
  <c r="R37" i="11"/>
  <c r="R76" i="11"/>
  <c r="R106" i="11"/>
  <c r="R44" i="11"/>
  <c r="R83" i="11"/>
  <c r="R71" i="11"/>
  <c r="R108" i="11"/>
  <c r="R18" i="11"/>
  <c r="R51" i="11"/>
  <c r="R77" i="11"/>
  <c r="R24" i="11"/>
  <c r="R96" i="11"/>
  <c r="R66" i="11"/>
  <c r="R62" i="11"/>
  <c r="P65" i="11"/>
  <c r="P67" i="11"/>
  <c r="P45" i="11"/>
  <c r="P42" i="11"/>
  <c r="P69" i="11"/>
  <c r="P57" i="11"/>
  <c r="P46" i="11"/>
  <c r="P38" i="11"/>
  <c r="P68" i="11"/>
  <c r="P37" i="11"/>
  <c r="P34" i="11"/>
  <c r="P54" i="11"/>
  <c r="P41" i="11"/>
  <c r="P33" i="11"/>
  <c r="P30" i="11"/>
  <c r="P61" i="11"/>
  <c r="P58" i="11"/>
  <c r="P29" i="11"/>
  <c r="P26" i="11"/>
  <c r="P66" i="11"/>
  <c r="P62" i="11"/>
  <c r="P49" i="11"/>
  <c r="P22" i="11"/>
  <c r="P94" i="11"/>
  <c r="P90" i="11"/>
  <c r="P86" i="11"/>
  <c r="P82" i="11"/>
  <c r="P78" i="11"/>
  <c r="P25" i="11"/>
  <c r="P53" i="11"/>
  <c r="P50" i="11"/>
  <c r="P21" i="11"/>
  <c r="P77" i="11"/>
  <c r="P16" i="11"/>
  <c r="P64" i="11"/>
  <c r="P51" i="11"/>
  <c r="P95" i="11"/>
  <c r="P111" i="11"/>
  <c r="P70" i="11"/>
  <c r="P104" i="11"/>
  <c r="P55" i="11"/>
  <c r="P80" i="11"/>
  <c r="P108" i="11"/>
  <c r="P84" i="11"/>
  <c r="P60" i="11"/>
  <c r="P100" i="11"/>
  <c r="P23" i="11"/>
  <c r="P73" i="11"/>
  <c r="P47" i="11"/>
  <c r="P93" i="11"/>
  <c r="P59" i="11"/>
  <c r="P97" i="11"/>
  <c r="P40" i="11"/>
  <c r="P98" i="11"/>
  <c r="P85" i="11"/>
  <c r="P74" i="11"/>
  <c r="P106" i="11"/>
  <c r="P75" i="11"/>
  <c r="P110" i="11"/>
  <c r="P76" i="11"/>
  <c r="P99" i="11"/>
  <c r="P20" i="11"/>
  <c r="P63" i="11"/>
  <c r="P81" i="11"/>
  <c r="P19" i="11"/>
  <c r="P28" i="11"/>
  <c r="P101" i="11"/>
  <c r="P24" i="11"/>
  <c r="P105" i="11"/>
  <c r="P109" i="11"/>
  <c r="P52" i="11"/>
  <c r="P35" i="11"/>
  <c r="P32" i="11"/>
  <c r="P91" i="11"/>
  <c r="P107" i="11"/>
  <c r="P43" i="11"/>
  <c r="P36" i="11"/>
  <c r="P88" i="11"/>
  <c r="P103" i="11"/>
  <c r="P72" i="11"/>
  <c r="P89" i="11"/>
  <c r="P71" i="11"/>
  <c r="P27" i="11"/>
  <c r="P31" i="11"/>
  <c r="P44" i="11"/>
  <c r="P102" i="11"/>
  <c r="P39" i="11"/>
  <c r="P56" i="11"/>
  <c r="P92" i="11"/>
  <c r="P96" i="11"/>
  <c r="P112" i="11"/>
  <c r="P48" i="11"/>
  <c r="P87" i="11"/>
  <c r="P79" i="11"/>
  <c r="P83" i="11"/>
  <c r="R86" i="11"/>
  <c r="R109" i="11"/>
  <c r="R84" i="11"/>
  <c r="R69" i="11"/>
  <c r="R111" i="11"/>
  <c r="R98" i="11"/>
  <c r="R105" i="11"/>
  <c r="R30" i="11"/>
  <c r="R63" i="11"/>
  <c r="R99" i="11"/>
  <c r="R110" i="11"/>
  <c r="R85" i="11"/>
  <c r="R38" i="11"/>
  <c r="R27" i="11"/>
  <c r="R60" i="11"/>
  <c r="R82" i="11"/>
  <c r="R91" i="11"/>
  <c r="R21" i="11"/>
  <c r="R79" i="11"/>
  <c r="R112" i="11"/>
  <c r="R22" i="11"/>
  <c r="R107" i="11"/>
  <c r="I9" i="11"/>
  <c r="I114" i="11"/>
  <c r="BG59" i="11" l="1"/>
  <c r="BH59" i="11" s="1"/>
  <c r="M14" i="11"/>
  <c r="M15" i="11"/>
  <c r="O14" i="11"/>
  <c r="U14" i="11" s="1"/>
  <c r="M13" i="11"/>
  <c r="N13" i="11" s="1"/>
  <c r="O13" i="11"/>
  <c r="U13" i="11" s="1"/>
  <c r="T27" i="11"/>
  <c r="T98" i="11"/>
  <c r="V98" i="11" s="1"/>
  <c r="X98" i="11" s="1"/>
  <c r="T112" i="11"/>
  <c r="T85" i="11"/>
  <c r="T107" i="11"/>
  <c r="V107" i="11" s="1"/>
  <c r="X107" i="11" s="1"/>
  <c r="T99" i="11"/>
  <c r="T18" i="11"/>
  <c r="CJ9" i="11"/>
  <c r="CJ159" i="11"/>
  <c r="Q16" i="21" s="1"/>
  <c r="CJ161" i="11"/>
  <c r="CJ162" i="11"/>
  <c r="CJ160" i="11"/>
  <c r="CJ151" i="11"/>
  <c r="CJ150" i="11"/>
  <c r="CJ158" i="11"/>
  <c r="P16" i="21" s="1"/>
  <c r="T82" i="11"/>
  <c r="T30" i="11"/>
  <c r="V30" i="11" s="1"/>
  <c r="X30" i="11" s="1"/>
  <c r="T86" i="11"/>
  <c r="T62" i="11"/>
  <c r="T63" i="11"/>
  <c r="T110" i="11"/>
  <c r="V110" i="11" s="1"/>
  <c r="X110" i="11" s="1"/>
  <c r="T111" i="11"/>
  <c r="T77" i="11"/>
  <c r="T71" i="11"/>
  <c r="T52" i="11"/>
  <c r="T89" i="11"/>
  <c r="T92" i="11"/>
  <c r="T59" i="11"/>
  <c r="T64" i="11"/>
  <c r="T67" i="11"/>
  <c r="T93" i="11"/>
  <c r="T20" i="11"/>
  <c r="T16" i="11"/>
  <c r="T26" i="11"/>
  <c r="T94" i="11"/>
  <c r="T56" i="11"/>
  <c r="T22" i="11"/>
  <c r="V22" i="11" s="1"/>
  <c r="X22" i="11" s="1"/>
  <c r="T91" i="11"/>
  <c r="T38" i="11"/>
  <c r="V38" i="11" s="1"/>
  <c r="X38" i="11" s="1"/>
  <c r="T109" i="11"/>
  <c r="V109" i="11" s="1"/>
  <c r="X109" i="11" s="1"/>
  <c r="T24" i="11"/>
  <c r="T108" i="11"/>
  <c r="T106" i="11"/>
  <c r="T73" i="11"/>
  <c r="T33" i="11"/>
  <c r="T68" i="11"/>
  <c r="T42" i="11"/>
  <c r="T41" i="11"/>
  <c r="T57" i="11"/>
  <c r="T17" i="11"/>
  <c r="T104" i="11"/>
  <c r="T39" i="11"/>
  <c r="T53" i="11"/>
  <c r="T87" i="11"/>
  <c r="T25" i="11"/>
  <c r="T78" i="11"/>
  <c r="T72" i="11"/>
  <c r="T58" i="11"/>
  <c r="T45" i="11"/>
  <c r="T21" i="11"/>
  <c r="V21" i="11" s="1"/>
  <c r="X21" i="11" s="1"/>
  <c r="T84" i="11"/>
  <c r="T96" i="11"/>
  <c r="T44" i="11"/>
  <c r="T100" i="11"/>
  <c r="T95" i="11"/>
  <c r="T46" i="11"/>
  <c r="T50" i="11"/>
  <c r="T80" i="11"/>
  <c r="T74" i="11"/>
  <c r="T101" i="11"/>
  <c r="T103" i="11"/>
  <c r="T48" i="11"/>
  <c r="T54" i="11"/>
  <c r="T102" i="11"/>
  <c r="T34" i="11"/>
  <c r="T36" i="11"/>
  <c r="T76" i="11"/>
  <c r="T79" i="11"/>
  <c r="V79" i="11" s="1"/>
  <c r="X79" i="11" s="1"/>
  <c r="T60" i="11"/>
  <c r="T105" i="11"/>
  <c r="T69" i="11"/>
  <c r="V69" i="11" s="1"/>
  <c r="X69" i="11" s="1"/>
  <c r="T66" i="11"/>
  <c r="T51" i="11"/>
  <c r="T83" i="11"/>
  <c r="T37" i="11"/>
  <c r="T75" i="11"/>
  <c r="T47" i="11"/>
  <c r="T19" i="11"/>
  <c r="T70" i="11"/>
  <c r="T40" i="11"/>
  <c r="T28" i="11"/>
  <c r="T32" i="11"/>
  <c r="T97" i="11"/>
  <c r="T88" i="11"/>
  <c r="T65" i="11"/>
  <c r="T81" i="11"/>
  <c r="T90" i="11"/>
  <c r="T31" i="11"/>
  <c r="CJ153" i="11"/>
  <c r="CJ154" i="11"/>
  <c r="CJ155" i="11"/>
  <c r="CJ157" i="11"/>
  <c r="CJ164" i="11"/>
  <c r="CJ166" i="11"/>
  <c r="CJ167" i="11"/>
  <c r="CJ165" i="11"/>
  <c r="CJ163" i="11"/>
  <c r="CJ156" i="11"/>
  <c r="CJ149" i="11"/>
  <c r="G16" i="21" s="1"/>
  <c r="CJ152" i="11"/>
  <c r="Q23" i="11"/>
  <c r="T23" i="11" s="1"/>
  <c r="Q55" i="11"/>
  <c r="T55" i="11" s="1"/>
  <c r="Q49" i="11"/>
  <c r="T49" i="11" s="1"/>
  <c r="Q43" i="11"/>
  <c r="T43" i="11" s="1"/>
  <c r="Q61" i="11"/>
  <c r="T61" i="11" s="1"/>
  <c r="Q35" i="11"/>
  <c r="T35" i="11" s="1"/>
  <c r="Q29" i="11"/>
  <c r="T29" i="11" s="1"/>
  <c r="AG107" i="11"/>
  <c r="AH107" i="11" s="1"/>
  <c r="AG108" i="11"/>
  <c r="AH108" i="11" s="1"/>
  <c r="AG106" i="11"/>
  <c r="AH106" i="11" s="1"/>
  <c r="AG103" i="11"/>
  <c r="AH103" i="11" s="1"/>
  <c r="AG101" i="11"/>
  <c r="AH101" i="11" s="1"/>
  <c r="AG104" i="11"/>
  <c r="AH104" i="11" s="1"/>
  <c r="AG102" i="11"/>
  <c r="AH102" i="11" s="1"/>
  <c r="AG105" i="11"/>
  <c r="AH105" i="11" s="1"/>
  <c r="AG99" i="11"/>
  <c r="AH99" i="11" s="1"/>
  <c r="AG100" i="11"/>
  <c r="AH100" i="11" s="1"/>
  <c r="AG94" i="11"/>
  <c r="AH94" i="11" s="1"/>
  <c r="AG65" i="11"/>
  <c r="AH65" i="11" s="1"/>
  <c r="AG62" i="11"/>
  <c r="AH62" i="11" s="1"/>
  <c r="AG46" i="11"/>
  <c r="AH46" i="11" s="1"/>
  <c r="AG30" i="11"/>
  <c r="AH30" i="11" s="1"/>
  <c r="AG14" i="11"/>
  <c r="AH14" i="11" s="1"/>
  <c r="AG68" i="11"/>
  <c r="AH68" i="11" s="1"/>
  <c r="AG20" i="11"/>
  <c r="AH20" i="11" s="1"/>
  <c r="AG29" i="11"/>
  <c r="AH29" i="11" s="1"/>
  <c r="AG34" i="11"/>
  <c r="AH34" i="11" s="1"/>
  <c r="AG53" i="11"/>
  <c r="AH53" i="11" s="1"/>
  <c r="AG47" i="11"/>
  <c r="AH47" i="11" s="1"/>
  <c r="AG51" i="11"/>
  <c r="AH51" i="11" s="1"/>
  <c r="AG81" i="11"/>
  <c r="AH81" i="11" s="1"/>
  <c r="AG43" i="11"/>
  <c r="AH43" i="11" s="1"/>
  <c r="AG79" i="11"/>
  <c r="AH79" i="11" s="1"/>
  <c r="AG89" i="11"/>
  <c r="AH89" i="11" s="1"/>
  <c r="AG84" i="11"/>
  <c r="AH84" i="11" s="1"/>
  <c r="AG52" i="11"/>
  <c r="AH52" i="11" s="1"/>
  <c r="AG93" i="11"/>
  <c r="AH93" i="11" s="1"/>
  <c r="J114" i="11"/>
  <c r="J9" i="11"/>
  <c r="AG13" i="11"/>
  <c r="AG67" i="11"/>
  <c r="AH67" i="11" s="1"/>
  <c r="AG50" i="11"/>
  <c r="AH50" i="11" s="1"/>
  <c r="AG97" i="11"/>
  <c r="AH97" i="11" s="1"/>
  <c r="AG49" i="11"/>
  <c r="AH49" i="11" s="1"/>
  <c r="AG48" i="11"/>
  <c r="AH48" i="11" s="1"/>
  <c r="AG95" i="11"/>
  <c r="AH95" i="11" s="1"/>
  <c r="AG91" i="11"/>
  <c r="AH91" i="11" s="1"/>
  <c r="AG77" i="11"/>
  <c r="AH77" i="11" s="1"/>
  <c r="K114" i="11"/>
  <c r="K9" i="11"/>
  <c r="AG66" i="11"/>
  <c r="AH66" i="11" s="1"/>
  <c r="AG56" i="11"/>
  <c r="AH56" i="11" s="1"/>
  <c r="AG24" i="11"/>
  <c r="AH24" i="11" s="1"/>
  <c r="AG71" i="11"/>
  <c r="AH71" i="11" s="1"/>
  <c r="AG75" i="11"/>
  <c r="AH75" i="11" s="1"/>
  <c r="AG38" i="11"/>
  <c r="AH38" i="11" s="1"/>
  <c r="AG31" i="11"/>
  <c r="AH31" i="11" s="1"/>
  <c r="AG39" i="11"/>
  <c r="AH39" i="11" s="1"/>
  <c r="AG110" i="11"/>
  <c r="AH110" i="11" s="1"/>
  <c r="AG85" i="11"/>
  <c r="AH85" i="11" s="1"/>
  <c r="AG69" i="11"/>
  <c r="AH69" i="11" s="1"/>
  <c r="AG21" i="11"/>
  <c r="AH21" i="11" s="1"/>
  <c r="AG87" i="11"/>
  <c r="AH87" i="11" s="1"/>
  <c r="AG90" i="11"/>
  <c r="AH90" i="11" s="1"/>
  <c r="AG42" i="11"/>
  <c r="AH42" i="11" s="1"/>
  <c r="AG64" i="11"/>
  <c r="AH64" i="11" s="1"/>
  <c r="AG83" i="11"/>
  <c r="AH83" i="11" s="1"/>
  <c r="AG54" i="11"/>
  <c r="AH54" i="11" s="1"/>
  <c r="AG60" i="11"/>
  <c r="AH60" i="11" s="1"/>
  <c r="AG28" i="11"/>
  <c r="AH28" i="11" s="1"/>
  <c r="AG57" i="11"/>
  <c r="AH57" i="11" s="1"/>
  <c r="AG25" i="11"/>
  <c r="AH25" i="11" s="1"/>
  <c r="AG59" i="11"/>
  <c r="AH59" i="11" s="1"/>
  <c r="AG61" i="11"/>
  <c r="AH61" i="11" s="1"/>
  <c r="L9" i="11"/>
  <c r="L114" i="11"/>
  <c r="AG18" i="11"/>
  <c r="AH18" i="11" s="1"/>
  <c r="AG70" i="11"/>
  <c r="AH70" i="11" s="1"/>
  <c r="AG76" i="11"/>
  <c r="AH76" i="11" s="1"/>
  <c r="AG44" i="11"/>
  <c r="AH44" i="11" s="1"/>
  <c r="AG55" i="11"/>
  <c r="AH55" i="11" s="1"/>
  <c r="AG74" i="11"/>
  <c r="AH74" i="11" s="1"/>
  <c r="AG32" i="11"/>
  <c r="AH32" i="11" s="1"/>
  <c r="AG16" i="11"/>
  <c r="AH16" i="11" s="1"/>
  <c r="AG22" i="11"/>
  <c r="AH22" i="11" s="1"/>
  <c r="AG92" i="11"/>
  <c r="AH92" i="11" s="1"/>
  <c r="AG73" i="11"/>
  <c r="AH73" i="11" s="1"/>
  <c r="AG41" i="11"/>
  <c r="AH41" i="11" s="1"/>
  <c r="AG23" i="11"/>
  <c r="AH23" i="11" s="1"/>
  <c r="AG78" i="11"/>
  <c r="AH78" i="11" s="1"/>
  <c r="AG109" i="11"/>
  <c r="AH109" i="11" s="1"/>
  <c r="AG36" i="11"/>
  <c r="AH36" i="11" s="1"/>
  <c r="AG63" i="11"/>
  <c r="AH63" i="11" s="1"/>
  <c r="AG45" i="11"/>
  <c r="AH45" i="11" s="1"/>
  <c r="AG35" i="11"/>
  <c r="AH35" i="11" s="1"/>
  <c r="AG98" i="11"/>
  <c r="AH98" i="11" s="1"/>
  <c r="AG82" i="11"/>
  <c r="AH82" i="11" s="1"/>
  <c r="AG15" i="11"/>
  <c r="AH15" i="11" s="1"/>
  <c r="AG88" i="11"/>
  <c r="AH88" i="11" s="1"/>
  <c r="AG72" i="11"/>
  <c r="AH72" i="11" s="1"/>
  <c r="AG40" i="11"/>
  <c r="AH40" i="11" s="1"/>
  <c r="AG27" i="11"/>
  <c r="AH27" i="11" s="1"/>
  <c r="AG111" i="11"/>
  <c r="AH111" i="11" s="1"/>
  <c r="AG112" i="11"/>
  <c r="AH112" i="11" s="1"/>
  <c r="AG37" i="11"/>
  <c r="AH37" i="11" s="1"/>
  <c r="AG19" i="11"/>
  <c r="AH19" i="11" s="1"/>
  <c r="AG58" i="11"/>
  <c r="AH58" i="11" s="1"/>
  <c r="AG26" i="11"/>
  <c r="AH26" i="11" s="1"/>
  <c r="AG96" i="11"/>
  <c r="AH96" i="11" s="1"/>
  <c r="AG80" i="11"/>
  <c r="AH80" i="11" s="1"/>
  <c r="AG33" i="11"/>
  <c r="AH33" i="11" s="1"/>
  <c r="AG17" i="11"/>
  <c r="AH17" i="11" s="1"/>
  <c r="AG86" i="11"/>
  <c r="AH86" i="11" s="1"/>
  <c r="BG60" i="11" l="1"/>
  <c r="BH60" i="11" s="1"/>
  <c r="P43" i="21"/>
  <c r="Y16" i="11"/>
  <c r="Z16" i="11"/>
  <c r="AH13" i="11"/>
  <c r="AI13" i="11" s="1"/>
  <c r="N15" i="11"/>
  <c r="R15" i="11"/>
  <c r="T15" i="11" s="1"/>
  <c r="V15" i="11" s="1"/>
  <c r="N14" i="11"/>
  <c r="R14" i="11"/>
  <c r="T14" i="11" s="1"/>
  <c r="V14" i="11" s="1"/>
  <c r="Y15" i="11"/>
  <c r="Z15" i="11"/>
  <c r="Y14" i="11"/>
  <c r="Z14" i="11"/>
  <c r="R13" i="11"/>
  <c r="M114" i="11"/>
  <c r="M9" i="11"/>
  <c r="CJ169" i="11"/>
  <c r="AI86" i="11"/>
  <c r="AI96" i="11"/>
  <c r="AI37" i="11"/>
  <c r="AI40" i="11"/>
  <c r="AI82" i="11"/>
  <c r="AI63" i="11"/>
  <c r="AI23" i="11"/>
  <c r="AI22" i="11"/>
  <c r="AI55" i="11"/>
  <c r="AI18" i="11"/>
  <c r="AI59" i="11"/>
  <c r="AI60" i="11"/>
  <c r="AI42" i="11"/>
  <c r="AI69" i="11"/>
  <c r="AI31" i="11"/>
  <c r="AI24" i="11"/>
  <c r="AI48" i="11"/>
  <c r="AI67" i="11"/>
  <c r="AI93" i="11"/>
  <c r="AI79" i="11"/>
  <c r="AI47" i="11"/>
  <c r="AI105" i="11"/>
  <c r="AI80" i="11"/>
  <c r="AI19" i="11"/>
  <c r="AI27" i="11"/>
  <c r="AI15" i="11"/>
  <c r="AI45" i="11"/>
  <c r="AI78" i="11"/>
  <c r="AI92" i="11"/>
  <c r="AI74" i="11"/>
  <c r="AI70" i="11"/>
  <c r="AI61" i="11"/>
  <c r="AI28" i="11"/>
  <c r="AI64" i="11"/>
  <c r="AI21" i="11"/>
  <c r="AI39" i="11"/>
  <c r="AI71" i="11"/>
  <c r="AI89" i="11"/>
  <c r="AI51" i="11"/>
  <c r="AI68" i="11"/>
  <c r="AI99" i="11"/>
  <c r="AI107" i="11"/>
  <c r="AI87" i="11"/>
  <c r="AI66" i="11"/>
  <c r="AI84" i="11"/>
  <c r="AI81" i="11"/>
  <c r="AI34" i="11"/>
  <c r="AI20" i="11"/>
  <c r="AI46" i="11"/>
  <c r="AI100" i="11"/>
  <c r="AI104" i="11"/>
  <c r="AI108" i="11"/>
  <c r="AI65" i="11"/>
  <c r="AI103" i="11"/>
  <c r="AI95" i="11"/>
  <c r="AI50" i="11"/>
  <c r="AI62" i="11"/>
  <c r="AI101" i="11"/>
  <c r="AI33" i="11"/>
  <c r="AI58" i="11"/>
  <c r="AI111" i="11"/>
  <c r="AI88" i="11"/>
  <c r="AI35" i="11"/>
  <c r="AI109" i="11"/>
  <c r="AI73" i="11"/>
  <c r="AI32" i="11"/>
  <c r="AI76" i="11"/>
  <c r="AI57" i="11"/>
  <c r="AI83" i="11"/>
  <c r="AI110" i="11"/>
  <c r="AI75" i="11"/>
  <c r="AI91" i="11"/>
  <c r="AI97" i="11"/>
  <c r="AI17" i="11"/>
  <c r="AI26" i="11"/>
  <c r="AI112" i="11"/>
  <c r="AI72" i="11"/>
  <c r="AI98" i="11"/>
  <c r="AI36" i="11"/>
  <c r="AI41" i="11"/>
  <c r="AI16" i="11"/>
  <c r="AI44" i="11"/>
  <c r="AI25" i="11"/>
  <c r="AI54" i="11"/>
  <c r="AI90" i="11"/>
  <c r="AI85" i="11"/>
  <c r="AI38" i="11"/>
  <c r="AI56" i="11"/>
  <c r="AI77" i="11"/>
  <c r="AI49" i="11"/>
  <c r="AI52" i="11"/>
  <c r="AI43" i="11"/>
  <c r="AI53" i="11"/>
  <c r="AI29" i="11"/>
  <c r="AI30" i="11"/>
  <c r="AI94" i="11"/>
  <c r="AI102" i="11"/>
  <c r="AI106" i="11"/>
  <c r="AI14" i="11"/>
  <c r="V105" i="11"/>
  <c r="X105" i="11" s="1"/>
  <c r="V111" i="11"/>
  <c r="X111" i="11" s="1"/>
  <c r="V112" i="11"/>
  <c r="X112" i="11" s="1"/>
  <c r="V63" i="11"/>
  <c r="X63" i="11" s="1"/>
  <c r="V99" i="11"/>
  <c r="X99" i="11" s="1"/>
  <c r="V86" i="11"/>
  <c r="X86" i="11" s="1"/>
  <c r="V27" i="11"/>
  <c r="X27" i="11" s="1"/>
  <c r="V91" i="11"/>
  <c r="X91" i="11" s="1"/>
  <c r="V82" i="11"/>
  <c r="X82" i="11" s="1"/>
  <c r="V45" i="11"/>
  <c r="X45" i="11" s="1"/>
  <c r="V59" i="11"/>
  <c r="X59" i="11" s="1"/>
  <c r="V16" i="11"/>
  <c r="V96" i="11"/>
  <c r="X96" i="11" s="1"/>
  <c r="V41" i="11"/>
  <c r="X41" i="11" s="1"/>
  <c r="V68" i="11"/>
  <c r="X68" i="11" s="1"/>
  <c r="V24" i="11"/>
  <c r="X24" i="11" s="1"/>
  <c r="V28" i="11"/>
  <c r="X28" i="11" s="1"/>
  <c r="V52" i="11"/>
  <c r="X52" i="11" s="1"/>
  <c r="V71" i="11"/>
  <c r="X71" i="11" s="1"/>
  <c r="V25" i="11"/>
  <c r="X25" i="11" s="1"/>
  <c r="V53" i="11"/>
  <c r="X53" i="11" s="1"/>
  <c r="V104" i="11"/>
  <c r="X104" i="11" s="1"/>
  <c r="V36" i="11"/>
  <c r="X36" i="11" s="1"/>
  <c r="V31" i="11"/>
  <c r="X31" i="11" s="1"/>
  <c r="V101" i="11"/>
  <c r="X101" i="11" s="1"/>
  <c r="V84" i="11"/>
  <c r="X84" i="11" s="1"/>
  <c r="V106" i="11"/>
  <c r="X106" i="11" s="1"/>
  <c r="V66" i="11"/>
  <c r="X66" i="11" s="1"/>
  <c r="V55" i="11"/>
  <c r="X55" i="11" s="1"/>
  <c r="V54" i="11"/>
  <c r="X54" i="11" s="1"/>
  <c r="V103" i="11"/>
  <c r="X103" i="11" s="1"/>
  <c r="V48" i="11"/>
  <c r="X48" i="11" s="1"/>
  <c r="V89" i="11"/>
  <c r="X89" i="11" s="1"/>
  <c r="V57" i="11"/>
  <c r="X57" i="11" s="1"/>
  <c r="V56" i="11"/>
  <c r="X56" i="11" s="1"/>
  <c r="V60" i="11"/>
  <c r="X60" i="11" s="1"/>
  <c r="V95" i="11"/>
  <c r="X95" i="11" s="1"/>
  <c r="V44" i="11"/>
  <c r="X44" i="11" s="1"/>
  <c r="V97" i="11"/>
  <c r="X97" i="11" s="1"/>
  <c r="V19" i="11"/>
  <c r="V32" i="11"/>
  <c r="X32" i="11" s="1"/>
  <c r="V43" i="11"/>
  <c r="X43" i="11" s="1"/>
  <c r="V78" i="11"/>
  <c r="X78" i="11" s="1"/>
  <c r="V47" i="11"/>
  <c r="X47" i="11" s="1"/>
  <c r="V51" i="11"/>
  <c r="X51" i="11" s="1"/>
  <c r="V58" i="11"/>
  <c r="X58" i="11" s="1"/>
  <c r="V88" i="11"/>
  <c r="X88" i="11" s="1"/>
  <c r="V46" i="11"/>
  <c r="X46" i="11" s="1"/>
  <c r="V29" i="11"/>
  <c r="X29" i="11" s="1"/>
  <c r="V85" i="11"/>
  <c r="X85" i="11" s="1"/>
  <c r="V93" i="11"/>
  <c r="X93" i="11" s="1"/>
  <c r="V76" i="11"/>
  <c r="X76" i="11" s="1"/>
  <c r="V77" i="11"/>
  <c r="X77" i="11" s="1"/>
  <c r="V35" i="11"/>
  <c r="X35" i="11" s="1"/>
  <c r="V39" i="11"/>
  <c r="X39" i="11" s="1"/>
  <c r="V42" i="11"/>
  <c r="X42" i="11" s="1"/>
  <c r="V64" i="11"/>
  <c r="X64" i="11" s="1"/>
  <c r="V33" i="11"/>
  <c r="X33" i="11" s="1"/>
  <c r="V90" i="11"/>
  <c r="X90" i="11" s="1"/>
  <c r="V87" i="11"/>
  <c r="X87" i="11" s="1"/>
  <c r="V67" i="11"/>
  <c r="X67" i="11" s="1"/>
  <c r="V74" i="11"/>
  <c r="X74" i="11" s="1"/>
  <c r="V81" i="11"/>
  <c r="X81" i="11" s="1"/>
  <c r="V73" i="11"/>
  <c r="X73" i="11" s="1"/>
  <c r="V108" i="11"/>
  <c r="X108" i="11" s="1"/>
  <c r="V49" i="11"/>
  <c r="X49" i="11" s="1"/>
  <c r="V23" i="11"/>
  <c r="X23" i="11" s="1"/>
  <c r="V34" i="11"/>
  <c r="X34" i="11" s="1"/>
  <c r="V50" i="11"/>
  <c r="X50" i="11" s="1"/>
  <c r="V20" i="11"/>
  <c r="X20" i="11" s="1"/>
  <c r="V62" i="11"/>
  <c r="X62" i="11" s="1"/>
  <c r="V26" i="11"/>
  <c r="X26" i="11" s="1"/>
  <c r="V102" i="11"/>
  <c r="X102" i="11" s="1"/>
  <c r="V17" i="11"/>
  <c r="V92" i="11"/>
  <c r="X92" i="11" s="1"/>
  <c r="V94" i="11"/>
  <c r="X94" i="11" s="1"/>
  <c r="V100" i="11"/>
  <c r="X100" i="11" s="1"/>
  <c r="V18" i="11"/>
  <c r="V70" i="11"/>
  <c r="X70" i="11" s="1"/>
  <c r="V80" i="11"/>
  <c r="X80" i="11" s="1"/>
  <c r="V37" i="11"/>
  <c r="X37" i="11" s="1"/>
  <c r="V61" i="11"/>
  <c r="X61" i="11" s="1"/>
  <c r="V72" i="11"/>
  <c r="X72" i="11" s="1"/>
  <c r="V65" i="11"/>
  <c r="X65" i="11" s="1"/>
  <c r="V40" i="11"/>
  <c r="X40" i="11" s="1"/>
  <c r="V75" i="11"/>
  <c r="X75" i="11" s="1"/>
  <c r="V83" i="11"/>
  <c r="X83" i="11" s="1"/>
  <c r="Q9" i="11"/>
  <c r="Q114" i="11"/>
  <c r="O114" i="11"/>
  <c r="O9" i="11"/>
  <c r="P114" i="11"/>
  <c r="P9" i="11"/>
  <c r="AG114" i="11"/>
  <c r="AG9" i="11"/>
  <c r="D16" i="21" l="1"/>
  <c r="BG61" i="11"/>
  <c r="BH61" i="11" s="1"/>
  <c r="N9" i="11"/>
  <c r="N114" i="11"/>
  <c r="R114" i="11"/>
  <c r="T13" i="11"/>
  <c r="V13" i="11" s="1"/>
  <c r="W13" i="11" s="1"/>
  <c r="R9" i="11"/>
  <c r="Z13" i="11"/>
  <c r="Z16" i="21"/>
  <c r="R17" i="21" s="1"/>
  <c r="R38" i="21" s="1"/>
  <c r="E41" i="10"/>
  <c r="W14" i="11"/>
  <c r="X14" i="11" s="1"/>
  <c r="W18" i="11"/>
  <c r="X18" i="11" s="1"/>
  <c r="W17" i="11"/>
  <c r="X17" i="11" s="1"/>
  <c r="W16" i="11"/>
  <c r="X16" i="11" s="1"/>
  <c r="W19" i="11"/>
  <c r="X19" i="11" s="1"/>
  <c r="W15" i="11"/>
  <c r="X15" i="11" s="1"/>
  <c r="AD63" i="11"/>
  <c r="AD99" i="11"/>
  <c r="AD105" i="11"/>
  <c r="AD112" i="11"/>
  <c r="AD82" i="11"/>
  <c r="AD91" i="11"/>
  <c r="AD86" i="11"/>
  <c r="AD79" i="11"/>
  <c r="AD38" i="11"/>
  <c r="AD98" i="11"/>
  <c r="AD22" i="11"/>
  <c r="AD27" i="11"/>
  <c r="AD107" i="11"/>
  <c r="AD109" i="11"/>
  <c r="AD69" i="11"/>
  <c r="AD110" i="11"/>
  <c r="AI114" i="11"/>
  <c r="AI9" i="11"/>
  <c r="U114" i="11"/>
  <c r="U9" i="11"/>
  <c r="T9" i="11" l="1"/>
  <c r="T114" i="11"/>
  <c r="BG62" i="11"/>
  <c r="BH62" i="11" s="1"/>
  <c r="R36" i="21"/>
  <c r="R34" i="21"/>
  <c r="R35" i="21"/>
  <c r="AA16" i="11"/>
  <c r="AC16" i="11"/>
  <c r="R25" i="21"/>
  <c r="R45" i="21" s="1"/>
  <c r="AA15" i="11"/>
  <c r="AC15" i="11"/>
  <c r="AA14" i="11"/>
  <c r="AC14" i="11"/>
  <c r="Z9" i="11"/>
  <c r="Z114" i="11"/>
  <c r="V114" i="11"/>
  <c r="X13" i="11"/>
  <c r="I17" i="21"/>
  <c r="I38" i="21" s="1"/>
  <c r="L17" i="21"/>
  <c r="L38" i="21" s="1"/>
  <c r="V17" i="21"/>
  <c r="V38" i="21" s="1"/>
  <c r="AD16" i="21"/>
  <c r="R27" i="21"/>
  <c r="R47" i="21" s="1"/>
  <c r="O17" i="21"/>
  <c r="O38" i="21" s="1"/>
  <c r="M17" i="21"/>
  <c r="M38" i="21" s="1"/>
  <c r="Z17" i="21"/>
  <c r="F17" i="21"/>
  <c r="F38" i="21" s="1"/>
  <c r="J17" i="21"/>
  <c r="J38" i="21" s="1"/>
  <c r="H17" i="21"/>
  <c r="H38" i="21" s="1"/>
  <c r="S17" i="21"/>
  <c r="S38" i="21" s="1"/>
  <c r="Q17" i="21"/>
  <c r="Q38" i="21" s="1"/>
  <c r="X17" i="21"/>
  <c r="X38" i="21" s="1"/>
  <c r="Y17" i="21"/>
  <c r="Y38" i="21" s="1"/>
  <c r="P17" i="21"/>
  <c r="P38" i="21" s="1"/>
  <c r="G17" i="21"/>
  <c r="G38" i="21" s="1"/>
  <c r="N17" i="21"/>
  <c r="N38" i="21" s="1"/>
  <c r="U17" i="21"/>
  <c r="U38" i="21" s="1"/>
  <c r="AA16" i="21"/>
  <c r="T17" i="21"/>
  <c r="T38" i="21" s="1"/>
  <c r="K17" i="21"/>
  <c r="K38" i="21" s="1"/>
  <c r="W17" i="21"/>
  <c r="W38" i="21" s="1"/>
  <c r="AD88" i="11"/>
  <c r="AD77" i="11"/>
  <c r="AD101" i="11"/>
  <c r="AD75" i="11"/>
  <c r="AD111" i="11"/>
  <c r="AD102" i="11"/>
  <c r="AD46" i="11"/>
  <c r="AD93" i="11"/>
  <c r="AD21" i="11"/>
  <c r="AD31" i="11"/>
  <c r="AD97" i="11"/>
  <c r="AD68" i="11"/>
  <c r="AD66" i="11"/>
  <c r="AD71" i="11"/>
  <c r="AD40" i="11"/>
  <c r="AD103" i="11"/>
  <c r="AD108" i="11"/>
  <c r="AD49" i="11"/>
  <c r="AD92" i="11"/>
  <c r="AD83" i="11"/>
  <c r="AD29" i="11"/>
  <c r="AD81" i="11"/>
  <c r="AD104" i="11"/>
  <c r="AD32" i="11"/>
  <c r="AD28" i="11"/>
  <c r="AD72" i="11"/>
  <c r="AD50" i="11"/>
  <c r="AD36" i="11"/>
  <c r="AD84" i="11"/>
  <c r="AD30" i="11"/>
  <c r="AD70" i="11"/>
  <c r="AD89" i="11"/>
  <c r="AD76" i="11"/>
  <c r="AD65" i="11"/>
  <c r="AD74" i="11"/>
  <c r="AD60" i="11"/>
  <c r="AD85" i="11"/>
  <c r="AD42" i="11"/>
  <c r="AD23" i="11"/>
  <c r="AD53" i="11"/>
  <c r="AD87" i="11"/>
  <c r="AD62" i="11"/>
  <c r="AD51" i="11"/>
  <c r="AD90" i="11"/>
  <c r="AD94" i="11"/>
  <c r="AD35" i="11"/>
  <c r="AD54" i="11"/>
  <c r="AD61" i="11"/>
  <c r="AD55" i="11"/>
  <c r="AD67" i="11"/>
  <c r="AD24" i="11"/>
  <c r="AD80" i="11"/>
  <c r="AD48" i="11"/>
  <c r="AD47" i="11"/>
  <c r="AD73" i="11"/>
  <c r="AD78" i="11"/>
  <c r="AD39" i="11"/>
  <c r="AD26" i="11"/>
  <c r="V9" i="11"/>
  <c r="Y114" i="11"/>
  <c r="Y9" i="11"/>
  <c r="BG63" i="11" l="1"/>
  <c r="BH63" i="11" s="1"/>
  <c r="R37" i="21"/>
  <c r="I36" i="21"/>
  <c r="I34" i="21"/>
  <c r="I35" i="21"/>
  <c r="M35" i="21"/>
  <c r="M36" i="21"/>
  <c r="M34" i="21"/>
  <c r="G34" i="21"/>
  <c r="G35" i="21"/>
  <c r="G36" i="21"/>
  <c r="O34" i="21"/>
  <c r="O35" i="21"/>
  <c r="O36" i="21"/>
  <c r="X34" i="21"/>
  <c r="X35" i="21"/>
  <c r="X36" i="21"/>
  <c r="W34" i="21"/>
  <c r="W35" i="21"/>
  <c r="W36" i="21"/>
  <c r="T35" i="21"/>
  <c r="T36" i="21"/>
  <c r="T34" i="21"/>
  <c r="U35" i="21"/>
  <c r="U36" i="21"/>
  <c r="U34" i="21"/>
  <c r="H34" i="21"/>
  <c r="H35" i="21"/>
  <c r="H36" i="21"/>
  <c r="V35" i="21"/>
  <c r="V36" i="21"/>
  <c r="V34" i="21"/>
  <c r="P34" i="21"/>
  <c r="P35" i="21"/>
  <c r="P36" i="21"/>
  <c r="Y36" i="21"/>
  <c r="Y34" i="21"/>
  <c r="Y35" i="21"/>
  <c r="K36" i="21"/>
  <c r="K34" i="21"/>
  <c r="K35" i="21"/>
  <c r="Q36" i="21"/>
  <c r="Q34" i="21"/>
  <c r="Q35" i="21"/>
  <c r="S36" i="21"/>
  <c r="S34" i="21"/>
  <c r="S35" i="21"/>
  <c r="N35" i="21"/>
  <c r="N36" i="21"/>
  <c r="N34" i="21"/>
  <c r="J36" i="21"/>
  <c r="J34" i="21"/>
  <c r="J35" i="21"/>
  <c r="L35" i="21"/>
  <c r="L36" i="21"/>
  <c r="L34" i="21"/>
  <c r="F34" i="21"/>
  <c r="F35" i="21"/>
  <c r="F36" i="21"/>
  <c r="F25" i="21"/>
  <c r="F45" i="21" s="1"/>
  <c r="P27" i="21"/>
  <c r="P47" i="21" s="1"/>
  <c r="X25" i="21"/>
  <c r="X45" i="21" s="1"/>
  <c r="Y25" i="21"/>
  <c r="Y45" i="21" s="1"/>
  <c r="M25" i="21"/>
  <c r="M45" i="21" s="1"/>
  <c r="S25" i="21"/>
  <c r="S45" i="21" s="1"/>
  <c r="T25" i="21"/>
  <c r="T45" i="21" s="1"/>
  <c r="L25" i="21"/>
  <c r="L45" i="21" s="1"/>
  <c r="J27" i="21"/>
  <c r="J47" i="21" s="1"/>
  <c r="N25" i="21"/>
  <c r="N45" i="21" s="1"/>
  <c r="Q27" i="21"/>
  <c r="Q47" i="21" s="1"/>
  <c r="H27" i="21"/>
  <c r="H47" i="21" s="1"/>
  <c r="W25" i="21"/>
  <c r="W45" i="21" s="1"/>
  <c r="K25" i="21"/>
  <c r="K45" i="21" s="1"/>
  <c r="U27" i="21"/>
  <c r="U47" i="21" s="1"/>
  <c r="I27" i="21"/>
  <c r="I47" i="21" s="1"/>
  <c r="AC13" i="11"/>
  <c r="AA13" i="11"/>
  <c r="L27" i="21"/>
  <c r="L47" i="21" s="1"/>
  <c r="I25" i="21"/>
  <c r="I45" i="21" s="1"/>
  <c r="X27" i="21"/>
  <c r="X47" i="21" s="1"/>
  <c r="M27" i="21"/>
  <c r="M47" i="21" s="1"/>
  <c r="V27" i="21"/>
  <c r="V47" i="21" s="1"/>
  <c r="O27" i="21"/>
  <c r="O47" i="21" s="1"/>
  <c r="O25" i="21"/>
  <c r="O45" i="21" s="1"/>
  <c r="F27" i="21"/>
  <c r="F47" i="21" s="1"/>
  <c r="T27" i="21"/>
  <c r="T47" i="21" s="1"/>
  <c r="V25" i="21"/>
  <c r="V45" i="21" s="1"/>
  <c r="G25" i="21"/>
  <c r="G45" i="21" s="1"/>
  <c r="G27" i="21"/>
  <c r="G47" i="21" s="1"/>
  <c r="Q25" i="21"/>
  <c r="Q45" i="21" s="1"/>
  <c r="H25" i="21"/>
  <c r="H45" i="21" s="1"/>
  <c r="J25" i="21"/>
  <c r="J45" i="21" s="1"/>
  <c r="Y27" i="21"/>
  <c r="Y47" i="21" s="1"/>
  <c r="W27" i="21"/>
  <c r="W47" i="21" s="1"/>
  <c r="N27" i="21"/>
  <c r="N47" i="21" s="1"/>
  <c r="S27" i="21"/>
  <c r="S47" i="21" s="1"/>
  <c r="P25" i="21"/>
  <c r="P45" i="21" s="1"/>
  <c r="U25" i="21"/>
  <c r="U45" i="21" s="1"/>
  <c r="K27" i="21"/>
  <c r="K47" i="21" s="1"/>
  <c r="AD18" i="11"/>
  <c r="AD15" i="11"/>
  <c r="AD14" i="11"/>
  <c r="AJ14" i="11" s="1"/>
  <c r="AD95" i="11"/>
  <c r="AD25" i="11"/>
  <c r="AD17" i="11"/>
  <c r="AD41" i="11"/>
  <c r="AD106" i="11"/>
  <c r="AD19" i="11"/>
  <c r="AD34" i="11"/>
  <c r="AD52" i="11"/>
  <c r="AJ52" i="11" s="1"/>
  <c r="AD56" i="11"/>
  <c r="AD43" i="11"/>
  <c r="AJ43" i="11" s="1"/>
  <c r="AD64" i="11"/>
  <c r="AJ64" i="11" s="1"/>
  <c r="AD45" i="11"/>
  <c r="AD33" i="11"/>
  <c r="AD20" i="11"/>
  <c r="AJ20" i="11" s="1"/>
  <c r="AD96" i="11"/>
  <c r="AD100" i="11"/>
  <c r="AD44" i="11"/>
  <c r="AD37" i="11"/>
  <c r="AD58" i="11"/>
  <c r="AD57" i="11"/>
  <c r="AD16" i="11"/>
  <c r="AD59" i="11"/>
  <c r="AJ99" i="11"/>
  <c r="AJ103" i="11"/>
  <c r="AJ105" i="11"/>
  <c r="AJ104" i="11"/>
  <c r="AJ28" i="11"/>
  <c r="AJ29" i="11"/>
  <c r="AJ85" i="11"/>
  <c r="AJ62" i="11"/>
  <c r="AJ31" i="11"/>
  <c r="AJ97" i="11"/>
  <c r="AJ53" i="11"/>
  <c r="AJ81" i="11"/>
  <c r="AJ39" i="11"/>
  <c r="AJ46" i="11"/>
  <c r="AJ32" i="11"/>
  <c r="AJ47" i="11"/>
  <c r="AJ84" i="11"/>
  <c r="AJ110" i="11"/>
  <c r="X114" i="11"/>
  <c r="W9" i="11"/>
  <c r="W114" i="11"/>
  <c r="X9" i="11"/>
  <c r="AD13" i="11" l="1"/>
  <c r="AJ13" i="11" s="1"/>
  <c r="AL13" i="11" s="1"/>
  <c r="BG64" i="11"/>
  <c r="BH64" i="11" s="1"/>
  <c r="W37" i="21"/>
  <c r="L37" i="21"/>
  <c r="K37" i="21"/>
  <c r="V37" i="21"/>
  <c r="M37" i="21"/>
  <c r="T37" i="21"/>
  <c r="J37" i="21"/>
  <c r="P37" i="21"/>
  <c r="G37" i="21"/>
  <c r="S37" i="21"/>
  <c r="X37" i="21"/>
  <c r="Y37" i="21"/>
  <c r="O37" i="21"/>
  <c r="I37" i="21"/>
  <c r="Q37" i="21"/>
  <c r="H37" i="21"/>
  <c r="N37" i="21"/>
  <c r="U37" i="21"/>
  <c r="Z36" i="21"/>
  <c r="AD36" i="21" s="1"/>
  <c r="Z35" i="21"/>
  <c r="AD35" i="21" s="1"/>
  <c r="Z34" i="21"/>
  <c r="AD34" i="21" s="1"/>
  <c r="F37" i="21"/>
  <c r="BL20" i="11"/>
  <c r="CB20" i="11"/>
  <c r="BM20" i="11"/>
  <c r="BN20" i="11"/>
  <c r="BQ20" i="11"/>
  <c r="BR20" i="11"/>
  <c r="BS20" i="11"/>
  <c r="BT20" i="11"/>
  <c r="BU20" i="11"/>
  <c r="BV20" i="11"/>
  <c r="BW20" i="11"/>
  <c r="BX20" i="11"/>
  <c r="BY20" i="11"/>
  <c r="BZ20" i="11"/>
  <c r="CA20" i="11"/>
  <c r="BI20" i="11"/>
  <c r="BJ20" i="11"/>
  <c r="BK20" i="11"/>
  <c r="BO20" i="11"/>
  <c r="BP20" i="11"/>
  <c r="BL28" i="11"/>
  <c r="CB28" i="11"/>
  <c r="BM28" i="11"/>
  <c r="BK28" i="11"/>
  <c r="BN28" i="11"/>
  <c r="BO28" i="11"/>
  <c r="BP28" i="11"/>
  <c r="BQ28" i="11"/>
  <c r="BR28" i="11"/>
  <c r="BS28" i="11"/>
  <c r="BT28" i="11"/>
  <c r="BU28" i="11"/>
  <c r="BV28" i="11"/>
  <c r="BW28" i="11"/>
  <c r="BX28" i="11"/>
  <c r="BI28" i="11"/>
  <c r="BJ28" i="11"/>
  <c r="BY28" i="11"/>
  <c r="BZ28" i="11"/>
  <c r="CA28" i="11"/>
  <c r="BL64" i="11"/>
  <c r="CB64" i="11"/>
  <c r="BM64" i="11"/>
  <c r="BW64" i="11"/>
  <c r="BX64" i="11"/>
  <c r="BY64" i="11"/>
  <c r="BZ64" i="11"/>
  <c r="BI64" i="11"/>
  <c r="CA64" i="11"/>
  <c r="BJ64" i="11"/>
  <c r="BK64" i="11"/>
  <c r="BN64" i="11"/>
  <c r="BO64" i="11"/>
  <c r="BP64" i="11"/>
  <c r="BQ64" i="11"/>
  <c r="BR64" i="11"/>
  <c r="BS64" i="11"/>
  <c r="BT64" i="11"/>
  <c r="BU64" i="11"/>
  <c r="BV64" i="11"/>
  <c r="BU104" i="11"/>
  <c r="BV104" i="11"/>
  <c r="BP104" i="11"/>
  <c r="BQ104" i="11"/>
  <c r="BR104" i="11"/>
  <c r="BS104" i="11"/>
  <c r="BT104" i="11"/>
  <c r="BW104" i="11"/>
  <c r="BX104" i="11"/>
  <c r="BY104" i="11"/>
  <c r="BZ104" i="11"/>
  <c r="BO104" i="11"/>
  <c r="CA104" i="11"/>
  <c r="BJ104" i="11"/>
  <c r="CB104" i="11"/>
  <c r="BK104" i="11"/>
  <c r="BL104" i="11"/>
  <c r="BM104" i="11"/>
  <c r="BN104" i="11"/>
  <c r="BP43" i="11"/>
  <c r="BQ43" i="11"/>
  <c r="BW43" i="11"/>
  <c r="BX43" i="11"/>
  <c r="BY43" i="11"/>
  <c r="BZ43" i="11"/>
  <c r="BI43" i="11"/>
  <c r="CA43" i="11"/>
  <c r="BJ43" i="11"/>
  <c r="CB43" i="11"/>
  <c r="BK43" i="11"/>
  <c r="BL43" i="11"/>
  <c r="BM43" i="11"/>
  <c r="BN43" i="11"/>
  <c r="BO43" i="11"/>
  <c r="BR43" i="11"/>
  <c r="BS43" i="11"/>
  <c r="BT43" i="11"/>
  <c r="BU43" i="11"/>
  <c r="BV43" i="11"/>
  <c r="BT62" i="11"/>
  <c r="BU62" i="11"/>
  <c r="BI62" i="11"/>
  <c r="CA62" i="11"/>
  <c r="BJ62" i="11"/>
  <c r="CB62" i="11"/>
  <c r="BK62" i="11"/>
  <c r="BL62" i="11"/>
  <c r="BM62" i="11"/>
  <c r="BN62" i="11"/>
  <c r="BO62" i="11"/>
  <c r="BP62" i="11"/>
  <c r="BQ62" i="11"/>
  <c r="BR62" i="11"/>
  <c r="BS62" i="11"/>
  <c r="BV62" i="11"/>
  <c r="BW62" i="11"/>
  <c r="BX62" i="11"/>
  <c r="BY62" i="11"/>
  <c r="BZ62" i="11"/>
  <c r="BQ85" i="11"/>
  <c r="BR85" i="11"/>
  <c r="BS85" i="11"/>
  <c r="BT85" i="11"/>
  <c r="BX85" i="11"/>
  <c r="BY85" i="11"/>
  <c r="BZ85" i="11"/>
  <c r="CA85" i="11"/>
  <c r="CB85" i="11"/>
  <c r="BJ85" i="11"/>
  <c r="BK85" i="11"/>
  <c r="BL85" i="11"/>
  <c r="BM85" i="11"/>
  <c r="BN85" i="11"/>
  <c r="BO85" i="11"/>
  <c r="BP85" i="11"/>
  <c r="BU85" i="11"/>
  <c r="BV85" i="11"/>
  <c r="BW85" i="11"/>
  <c r="BX29" i="11"/>
  <c r="BI29" i="11"/>
  <c r="BY29" i="11"/>
  <c r="BK29" i="11"/>
  <c r="BL29" i="11"/>
  <c r="BM29" i="11"/>
  <c r="BN29" i="11"/>
  <c r="BO29" i="11"/>
  <c r="BP29" i="11"/>
  <c r="BQ29" i="11"/>
  <c r="BR29" i="11"/>
  <c r="BS29" i="11"/>
  <c r="BT29" i="11"/>
  <c r="BU29" i="11"/>
  <c r="BV29" i="11"/>
  <c r="BJ29" i="11"/>
  <c r="BW29" i="11"/>
  <c r="BZ29" i="11"/>
  <c r="CA29" i="11"/>
  <c r="CB29" i="11"/>
  <c r="BL52" i="11"/>
  <c r="CB52" i="11"/>
  <c r="BM52" i="11"/>
  <c r="BY52" i="11"/>
  <c r="BZ52" i="11"/>
  <c r="BI52" i="11"/>
  <c r="CA52" i="11"/>
  <c r="BJ52" i="11"/>
  <c r="BK52" i="11"/>
  <c r="BN52" i="11"/>
  <c r="BO52" i="11"/>
  <c r="BP52" i="11"/>
  <c r="BQ52" i="11"/>
  <c r="BR52" i="11"/>
  <c r="BS52" i="11"/>
  <c r="BT52" i="11"/>
  <c r="BU52" i="11"/>
  <c r="BV52" i="11"/>
  <c r="BW52" i="11"/>
  <c r="BX52" i="11"/>
  <c r="BY103" i="11"/>
  <c r="BJ103" i="11"/>
  <c r="BZ103" i="11"/>
  <c r="BR103" i="11"/>
  <c r="BS103" i="11"/>
  <c r="BT103" i="11"/>
  <c r="BU103" i="11"/>
  <c r="BV103" i="11"/>
  <c r="BW103" i="11"/>
  <c r="BX103" i="11"/>
  <c r="CA103" i="11"/>
  <c r="CB103" i="11"/>
  <c r="BK103" i="11"/>
  <c r="BL103" i="11"/>
  <c r="BM103" i="11"/>
  <c r="BN103" i="11"/>
  <c r="BO103" i="11"/>
  <c r="BP103" i="11"/>
  <c r="BQ103" i="11"/>
  <c r="BU84" i="11"/>
  <c r="BV84" i="11"/>
  <c r="BW84" i="11"/>
  <c r="BX84" i="11"/>
  <c r="BT84" i="11"/>
  <c r="BY84" i="11"/>
  <c r="BZ84" i="11"/>
  <c r="CA84" i="11"/>
  <c r="CB84" i="11"/>
  <c r="BJ84" i="11"/>
  <c r="BK84" i="11"/>
  <c r="BL84" i="11"/>
  <c r="BM84" i="11"/>
  <c r="BN84" i="11"/>
  <c r="BO84" i="11"/>
  <c r="BP84" i="11"/>
  <c r="BQ84" i="11"/>
  <c r="BR84" i="11"/>
  <c r="BS84" i="11"/>
  <c r="BY99" i="11"/>
  <c r="BJ99" i="11"/>
  <c r="BZ99" i="11"/>
  <c r="BX99" i="11"/>
  <c r="CA99" i="11"/>
  <c r="CB99" i="11"/>
  <c r="BK99" i="11"/>
  <c r="BL99" i="11"/>
  <c r="BM99" i="11"/>
  <c r="BN99" i="11"/>
  <c r="BO99" i="11"/>
  <c r="BP99" i="11"/>
  <c r="BQ99" i="11"/>
  <c r="BR99" i="11"/>
  <c r="BS99" i="11"/>
  <c r="BT99" i="11"/>
  <c r="BU99" i="11"/>
  <c r="BV99" i="11"/>
  <c r="BW99" i="11"/>
  <c r="BT46" i="11"/>
  <c r="BU46" i="11"/>
  <c r="BQ46" i="11"/>
  <c r="BR46" i="11"/>
  <c r="BS46" i="11"/>
  <c r="BV46" i="11"/>
  <c r="BW46" i="11"/>
  <c r="BX46" i="11"/>
  <c r="BY46" i="11"/>
  <c r="BZ46" i="11"/>
  <c r="BI46" i="11"/>
  <c r="CA46" i="11"/>
  <c r="BJ46" i="11"/>
  <c r="CB46" i="11"/>
  <c r="BK46" i="11"/>
  <c r="BL46" i="11"/>
  <c r="BM46" i="11"/>
  <c r="BN46" i="11"/>
  <c r="BO46" i="11"/>
  <c r="BP46" i="11"/>
  <c r="BQ105" i="11"/>
  <c r="BR105" i="11"/>
  <c r="BN105" i="11"/>
  <c r="BO105" i="11"/>
  <c r="BP105" i="11"/>
  <c r="BS105" i="11"/>
  <c r="BT105" i="11"/>
  <c r="BU105" i="11"/>
  <c r="BV105" i="11"/>
  <c r="BW105" i="11"/>
  <c r="BX105" i="11"/>
  <c r="BY105" i="11"/>
  <c r="BZ105" i="11"/>
  <c r="CA105" i="11"/>
  <c r="BJ105" i="11"/>
  <c r="CB105" i="11"/>
  <c r="BK105" i="11"/>
  <c r="BL105" i="11"/>
  <c r="BM105" i="11"/>
  <c r="BP47" i="11"/>
  <c r="BQ47" i="11"/>
  <c r="BO47" i="11"/>
  <c r="BR47" i="11"/>
  <c r="BS47" i="11"/>
  <c r="BT47" i="11"/>
  <c r="BU47" i="11"/>
  <c r="BV47" i="11"/>
  <c r="BW47" i="11"/>
  <c r="BX47" i="11"/>
  <c r="BY47" i="11"/>
  <c r="BZ47" i="11"/>
  <c r="BI47" i="11"/>
  <c r="CA47" i="11"/>
  <c r="BJ47" i="11"/>
  <c r="CB47" i="11"/>
  <c r="BK47" i="11"/>
  <c r="BL47" i="11"/>
  <c r="BM47" i="11"/>
  <c r="BN47" i="11"/>
  <c r="BL32" i="11"/>
  <c r="CB32" i="11"/>
  <c r="BM32" i="11"/>
  <c r="BW32" i="11"/>
  <c r="BX32" i="11"/>
  <c r="BY32" i="11"/>
  <c r="BZ32" i="11"/>
  <c r="BI32" i="11"/>
  <c r="CA32" i="11"/>
  <c r="BJ32" i="11"/>
  <c r="BK32" i="11"/>
  <c r="BN32" i="11"/>
  <c r="BO32" i="11"/>
  <c r="BP32" i="11"/>
  <c r="BQ32" i="11"/>
  <c r="BR32" i="11"/>
  <c r="BS32" i="11"/>
  <c r="BT32" i="11"/>
  <c r="BU32" i="11"/>
  <c r="BV32" i="11"/>
  <c r="BP39" i="11"/>
  <c r="BQ39" i="11"/>
  <c r="BK39" i="11"/>
  <c r="BL39" i="11"/>
  <c r="BM39" i="11"/>
  <c r="BN39" i="11"/>
  <c r="BO39" i="11"/>
  <c r="BR39" i="11"/>
  <c r="BS39" i="11"/>
  <c r="BT39" i="11"/>
  <c r="BU39" i="11"/>
  <c r="BV39" i="11"/>
  <c r="BW39" i="11"/>
  <c r="BX39" i="11"/>
  <c r="BI39" i="11"/>
  <c r="BJ39" i="11"/>
  <c r="BY39" i="11"/>
  <c r="BZ39" i="11"/>
  <c r="CA39" i="11"/>
  <c r="CB39" i="11"/>
  <c r="BM110" i="11"/>
  <c r="BN110" i="11"/>
  <c r="BX110" i="11"/>
  <c r="BY110" i="11"/>
  <c r="BU110" i="11"/>
  <c r="BZ110" i="11"/>
  <c r="CA110" i="11"/>
  <c r="BJ110" i="11"/>
  <c r="CB110" i="11"/>
  <c r="BK110" i="11"/>
  <c r="BL110" i="11"/>
  <c r="BO110" i="11"/>
  <c r="BP110" i="11"/>
  <c r="BQ110" i="11"/>
  <c r="BR110" i="11"/>
  <c r="BW110" i="11"/>
  <c r="BS110" i="11"/>
  <c r="BT110" i="11"/>
  <c r="BV110" i="11"/>
  <c r="BQ81" i="11"/>
  <c r="BR81" i="11"/>
  <c r="BS81" i="11"/>
  <c r="BT81" i="11"/>
  <c r="BP81" i="11"/>
  <c r="BU81" i="11"/>
  <c r="BV81" i="11"/>
  <c r="BW81" i="11"/>
  <c r="BX81" i="11"/>
  <c r="BY81" i="11"/>
  <c r="BZ81" i="11"/>
  <c r="CA81" i="11"/>
  <c r="CB81" i="11"/>
  <c r="BJ81" i="11"/>
  <c r="BK81" i="11"/>
  <c r="BL81" i="11"/>
  <c r="BM81" i="11"/>
  <c r="BN81" i="11"/>
  <c r="BO81" i="11"/>
  <c r="BX53" i="11"/>
  <c r="BI53" i="11"/>
  <c r="BY53" i="11"/>
  <c r="BW53" i="11"/>
  <c r="BZ53" i="11"/>
  <c r="CA53" i="11"/>
  <c r="BJ53" i="11"/>
  <c r="CB53" i="11"/>
  <c r="BK53" i="11"/>
  <c r="BL53" i="11"/>
  <c r="BM53" i="11"/>
  <c r="BN53" i="11"/>
  <c r="BO53" i="11"/>
  <c r="BP53" i="11"/>
  <c r="BQ53" i="11"/>
  <c r="BR53" i="11"/>
  <c r="BS53" i="11"/>
  <c r="BT53" i="11"/>
  <c r="BU53" i="11"/>
  <c r="BV53" i="11"/>
  <c r="BQ97" i="11"/>
  <c r="BR97" i="11"/>
  <c r="BJ97" i="11"/>
  <c r="CB97" i="11"/>
  <c r="BK97" i="11"/>
  <c r="BL97" i="11"/>
  <c r="BM97" i="11"/>
  <c r="BN97" i="11"/>
  <c r="BO97" i="11"/>
  <c r="BP97" i="11"/>
  <c r="BS97" i="11"/>
  <c r="BT97" i="11"/>
  <c r="BU97" i="11"/>
  <c r="BV97" i="11"/>
  <c r="BW97" i="11"/>
  <c r="BX97" i="11"/>
  <c r="BY97" i="11"/>
  <c r="BZ97" i="11"/>
  <c r="CA97" i="11"/>
  <c r="BT14" i="11"/>
  <c r="BU14" i="11"/>
  <c r="BV14" i="11"/>
  <c r="BY14" i="11"/>
  <c r="BJ14" i="11"/>
  <c r="CA14" i="11"/>
  <c r="BO14" i="11"/>
  <c r="BW14" i="11"/>
  <c r="BX14" i="11"/>
  <c r="BZ14" i="11"/>
  <c r="CB14" i="11"/>
  <c r="BK14" i="11"/>
  <c r="BI14" i="11"/>
  <c r="BL14" i="11"/>
  <c r="BM14" i="11"/>
  <c r="BN14" i="11"/>
  <c r="BP14" i="11"/>
  <c r="BQ14" i="11"/>
  <c r="BR14" i="11"/>
  <c r="BS14" i="11"/>
  <c r="BP31" i="11"/>
  <c r="BQ31" i="11"/>
  <c r="BY31" i="11"/>
  <c r="BZ31" i="11"/>
  <c r="BI31" i="11"/>
  <c r="CA31" i="11"/>
  <c r="BJ31" i="11"/>
  <c r="CB31" i="11"/>
  <c r="BK31" i="11"/>
  <c r="BL31" i="11"/>
  <c r="BM31" i="11"/>
  <c r="BN31" i="11"/>
  <c r="BO31" i="11"/>
  <c r="BR31" i="11"/>
  <c r="BS31" i="11"/>
  <c r="BT31" i="11"/>
  <c r="BU31" i="11"/>
  <c r="BV31" i="11"/>
  <c r="BW31" i="11"/>
  <c r="BX31" i="11"/>
  <c r="AL14" i="11"/>
  <c r="V68" i="21"/>
  <c r="Y68" i="21"/>
  <c r="Z25" i="21"/>
  <c r="AA25" i="21" s="1"/>
  <c r="Z27" i="21"/>
  <c r="AD27" i="21" s="1"/>
  <c r="AL99" i="11"/>
  <c r="AL103" i="11"/>
  <c r="AJ108" i="11"/>
  <c r="AJ101" i="11"/>
  <c r="AL105" i="11"/>
  <c r="AJ107" i="11"/>
  <c r="AJ106" i="11"/>
  <c r="AJ102" i="11"/>
  <c r="AL104" i="11"/>
  <c r="AJ100" i="11"/>
  <c r="AJ34" i="11"/>
  <c r="AJ40" i="11"/>
  <c r="AJ55" i="11"/>
  <c r="AJ72" i="11"/>
  <c r="AJ74" i="11"/>
  <c r="AL110" i="11"/>
  <c r="AL20" i="11"/>
  <c r="AL53" i="11"/>
  <c r="AL64" i="11"/>
  <c r="AL28" i="11"/>
  <c r="AL47" i="11"/>
  <c r="AL52" i="11"/>
  <c r="AL81" i="11"/>
  <c r="AL62" i="11"/>
  <c r="AL29" i="11"/>
  <c r="AJ42" i="11"/>
  <c r="AJ15" i="11"/>
  <c r="AJ87" i="11"/>
  <c r="AJ93" i="11"/>
  <c r="AJ23" i="11"/>
  <c r="AJ86" i="11"/>
  <c r="AJ75" i="11"/>
  <c r="AL84" i="11"/>
  <c r="AL46" i="11"/>
  <c r="AL39" i="11"/>
  <c r="AL31" i="11"/>
  <c r="AL85" i="11"/>
  <c r="AL32" i="11"/>
  <c r="AL43" i="11"/>
  <c r="AL97" i="11"/>
  <c r="AJ41" i="11"/>
  <c r="AJ66" i="11"/>
  <c r="AJ112" i="11"/>
  <c r="AJ82" i="11"/>
  <c r="AJ69" i="11"/>
  <c r="AJ65" i="11"/>
  <c r="AJ59" i="11"/>
  <c r="AJ54" i="11"/>
  <c r="AC114" i="11"/>
  <c r="AJ37" i="11"/>
  <c r="AJ60" i="11"/>
  <c r="AJ30" i="11"/>
  <c r="AJ76" i="11"/>
  <c r="AJ44" i="11"/>
  <c r="AJ109" i="11"/>
  <c r="AJ71" i="11"/>
  <c r="AJ88" i="11"/>
  <c r="AJ26" i="11"/>
  <c r="AJ95" i="11"/>
  <c r="AJ67" i="11"/>
  <c r="AJ92" i="11"/>
  <c r="AJ27" i="11"/>
  <c r="AJ33" i="11"/>
  <c r="AJ70" i="11"/>
  <c r="AJ98" i="11"/>
  <c r="AJ21" i="11"/>
  <c r="AJ63" i="11"/>
  <c r="AJ18" i="11"/>
  <c r="AJ25" i="11"/>
  <c r="AJ96" i="11"/>
  <c r="AJ68" i="11"/>
  <c r="AJ17" i="11"/>
  <c r="AJ48" i="11"/>
  <c r="AJ51" i="11"/>
  <c r="AJ89" i="11"/>
  <c r="AJ45" i="11"/>
  <c r="AJ36" i="11"/>
  <c r="AJ80" i="11"/>
  <c r="AJ22" i="11"/>
  <c r="AJ24" i="11"/>
  <c r="AJ90" i="11"/>
  <c r="AJ77" i="11"/>
  <c r="AJ56" i="11"/>
  <c r="AJ16" i="11"/>
  <c r="AJ78" i="11"/>
  <c r="AJ19" i="11"/>
  <c r="AJ58" i="11"/>
  <c r="AJ61" i="11"/>
  <c r="AJ57" i="11"/>
  <c r="AJ73" i="11"/>
  <c r="AJ91" i="11"/>
  <c r="AJ50" i="11"/>
  <c r="AJ83" i="11"/>
  <c r="AJ79" i="11"/>
  <c r="AJ94" i="11"/>
  <c r="AJ111" i="11"/>
  <c r="AJ49" i="11"/>
  <c r="AJ38" i="11"/>
  <c r="AJ35" i="11"/>
  <c r="AA114" i="11"/>
  <c r="AC9" i="11"/>
  <c r="AA9" i="11"/>
  <c r="BI13" i="11" l="1"/>
  <c r="BG65" i="11"/>
  <c r="BH65" i="11" s="1"/>
  <c r="AD37" i="21"/>
  <c r="Z37" i="21"/>
  <c r="BL44" i="11"/>
  <c r="CB44" i="11"/>
  <c r="BM44" i="11"/>
  <c r="BU44" i="11"/>
  <c r="BV44" i="11"/>
  <c r="BW44" i="11"/>
  <c r="BX44" i="11"/>
  <c r="BY44" i="11"/>
  <c r="BZ44" i="11"/>
  <c r="BI44" i="11"/>
  <c r="CA44" i="11"/>
  <c r="BJ44" i="11"/>
  <c r="BK44" i="11"/>
  <c r="BN44" i="11"/>
  <c r="BO44" i="11"/>
  <c r="BP44" i="11"/>
  <c r="BQ44" i="11"/>
  <c r="BR44" i="11"/>
  <c r="BS44" i="11"/>
  <c r="BT44" i="11"/>
  <c r="BX25" i="11"/>
  <c r="BI25" i="11"/>
  <c r="BY25" i="11"/>
  <c r="BQ25" i="11"/>
  <c r="BR25" i="11"/>
  <c r="BS25" i="11"/>
  <c r="BT25" i="11"/>
  <c r="BU25" i="11"/>
  <c r="BV25" i="11"/>
  <c r="BW25" i="11"/>
  <c r="BZ25" i="11"/>
  <c r="CA25" i="11"/>
  <c r="BJ25" i="11"/>
  <c r="CB25" i="11"/>
  <c r="BK25" i="11"/>
  <c r="BL25" i="11"/>
  <c r="BM25" i="11"/>
  <c r="BN25" i="11"/>
  <c r="BO25" i="11"/>
  <c r="BP25" i="11"/>
  <c r="BP71" i="11"/>
  <c r="BQ71" i="11"/>
  <c r="BK71" i="11"/>
  <c r="BL71" i="11"/>
  <c r="BM71" i="11"/>
  <c r="BN71" i="11"/>
  <c r="BO71" i="11"/>
  <c r="BR71" i="11"/>
  <c r="BS71" i="11"/>
  <c r="BT71" i="11"/>
  <c r="BU71" i="11"/>
  <c r="BV71" i="11"/>
  <c r="BW71" i="11"/>
  <c r="BX71" i="11"/>
  <c r="BY71" i="11"/>
  <c r="BZ71" i="11"/>
  <c r="CA71" i="11"/>
  <c r="CB71" i="11"/>
  <c r="BJ71" i="11"/>
  <c r="BL68" i="11"/>
  <c r="CB68" i="11"/>
  <c r="BM68" i="11"/>
  <c r="BQ68" i="11"/>
  <c r="BR68" i="11"/>
  <c r="BS68" i="11"/>
  <c r="BT68" i="11"/>
  <c r="BU68" i="11"/>
  <c r="BV68" i="11"/>
  <c r="BW68" i="11"/>
  <c r="BX68" i="11"/>
  <c r="BY68" i="11"/>
  <c r="BZ68" i="11"/>
  <c r="CA68" i="11"/>
  <c r="BJ68" i="11"/>
  <c r="BK68" i="11"/>
  <c r="BN68" i="11"/>
  <c r="BO68" i="11"/>
  <c r="BP68" i="11"/>
  <c r="BU96" i="11"/>
  <c r="BV96" i="11"/>
  <c r="BL96" i="11"/>
  <c r="BM96" i="11"/>
  <c r="BN96" i="11"/>
  <c r="BO96" i="11"/>
  <c r="BP96" i="11"/>
  <c r="BQ96" i="11"/>
  <c r="BR96" i="11"/>
  <c r="BS96" i="11"/>
  <c r="BT96" i="11"/>
  <c r="BW96" i="11"/>
  <c r="BX96" i="11"/>
  <c r="BY96" i="11"/>
  <c r="BZ96" i="11"/>
  <c r="CA96" i="11"/>
  <c r="BJ96" i="11"/>
  <c r="CB96" i="11"/>
  <c r="BK96" i="11"/>
  <c r="BU108" i="11"/>
  <c r="BV108" i="11"/>
  <c r="BJ108" i="11"/>
  <c r="CB108" i="11"/>
  <c r="BK108" i="11"/>
  <c r="BL108" i="11"/>
  <c r="BM108" i="11"/>
  <c r="BN108" i="11"/>
  <c r="BO108" i="11"/>
  <c r="CA108" i="11"/>
  <c r="BP108" i="11"/>
  <c r="BQ108" i="11"/>
  <c r="BR108" i="11"/>
  <c r="BY108" i="11"/>
  <c r="BS108" i="11"/>
  <c r="BT108" i="11"/>
  <c r="BW108" i="11"/>
  <c r="BX108" i="11"/>
  <c r="BZ108" i="11"/>
  <c r="BM106" i="11"/>
  <c r="BN106" i="11"/>
  <c r="BL106" i="11"/>
  <c r="BO106" i="11"/>
  <c r="BP106" i="11"/>
  <c r="BQ106" i="11"/>
  <c r="BR106" i="11"/>
  <c r="BS106" i="11"/>
  <c r="BT106" i="11"/>
  <c r="BK106" i="11"/>
  <c r="BU106" i="11"/>
  <c r="BV106" i="11"/>
  <c r="BW106" i="11"/>
  <c r="BX106" i="11"/>
  <c r="BY106" i="11"/>
  <c r="BZ106" i="11"/>
  <c r="CA106" i="11"/>
  <c r="BJ106" i="11"/>
  <c r="CB106" i="11"/>
  <c r="BX17" i="11"/>
  <c r="BI17" i="11"/>
  <c r="BY17" i="11"/>
  <c r="BJ17" i="11"/>
  <c r="BZ17" i="11"/>
  <c r="BM17" i="11"/>
  <c r="BN17" i="11"/>
  <c r="BO17" i="11"/>
  <c r="BP17" i="11"/>
  <c r="BQ17" i="11"/>
  <c r="BR17" i="11"/>
  <c r="BS17" i="11"/>
  <c r="BT17" i="11"/>
  <c r="BU17" i="11"/>
  <c r="BV17" i="11"/>
  <c r="BW17" i="11"/>
  <c r="CA17" i="11"/>
  <c r="CB17" i="11"/>
  <c r="BK17" i="11"/>
  <c r="BL17" i="11"/>
  <c r="BT58" i="11"/>
  <c r="BU58" i="11"/>
  <c r="BO58" i="11"/>
  <c r="BP58" i="11"/>
  <c r="BQ58" i="11"/>
  <c r="BR58" i="11"/>
  <c r="BS58" i="11"/>
  <c r="BV58" i="11"/>
  <c r="BW58" i="11"/>
  <c r="BX58" i="11"/>
  <c r="BY58" i="11"/>
  <c r="BZ58" i="11"/>
  <c r="BI58" i="11"/>
  <c r="CA58" i="11"/>
  <c r="BJ58" i="11"/>
  <c r="CB58" i="11"/>
  <c r="BK58" i="11"/>
  <c r="BL58" i="11"/>
  <c r="BM58" i="11"/>
  <c r="BN58" i="11"/>
  <c r="BP19" i="11"/>
  <c r="BQ19" i="11"/>
  <c r="BR19" i="11"/>
  <c r="BU19" i="11"/>
  <c r="BN19" i="11"/>
  <c r="BO19" i="11"/>
  <c r="BS19" i="11"/>
  <c r="BT19" i="11"/>
  <c r="BV19" i="11"/>
  <c r="BW19" i="11"/>
  <c r="BX19" i="11"/>
  <c r="BY19" i="11"/>
  <c r="BZ19" i="11"/>
  <c r="CA19" i="11"/>
  <c r="CB19" i="11"/>
  <c r="BI19" i="11"/>
  <c r="BJ19" i="11"/>
  <c r="BK19" i="11"/>
  <c r="BL19" i="11"/>
  <c r="BM19" i="11"/>
  <c r="BY107" i="11"/>
  <c r="BJ107" i="11"/>
  <c r="BZ107" i="11"/>
  <c r="BL107" i="11"/>
  <c r="BM107" i="11"/>
  <c r="BN107" i="11"/>
  <c r="BO107" i="11"/>
  <c r="BP107" i="11"/>
  <c r="BQ107" i="11"/>
  <c r="BR107" i="11"/>
  <c r="CA107" i="11"/>
  <c r="BS107" i="11"/>
  <c r="BT107" i="11"/>
  <c r="BU107" i="11"/>
  <c r="BV107" i="11"/>
  <c r="BW107" i="11"/>
  <c r="BX107" i="11"/>
  <c r="CB107" i="11"/>
  <c r="BK107" i="11"/>
  <c r="BL76" i="11"/>
  <c r="BM76" i="11"/>
  <c r="BU76" i="11"/>
  <c r="BV76" i="11"/>
  <c r="BW76" i="11"/>
  <c r="BX76" i="11"/>
  <c r="BY76" i="11"/>
  <c r="CA76" i="11"/>
  <c r="BJ76" i="11"/>
  <c r="BN76" i="11"/>
  <c r="BS76" i="11"/>
  <c r="BT76" i="11"/>
  <c r="BZ76" i="11"/>
  <c r="CB76" i="11"/>
  <c r="BK76" i="11"/>
  <c r="BO76" i="11"/>
  <c r="BP76" i="11"/>
  <c r="BQ76" i="11"/>
  <c r="BR76" i="11"/>
  <c r="BT18" i="11"/>
  <c r="BU18" i="11"/>
  <c r="BV18" i="11"/>
  <c r="BI18" i="11"/>
  <c r="BY18" i="11"/>
  <c r="BN18" i="11"/>
  <c r="BO18" i="11"/>
  <c r="BP18" i="11"/>
  <c r="BQ18" i="11"/>
  <c r="BR18" i="11"/>
  <c r="BS18" i="11"/>
  <c r="BW18" i="11"/>
  <c r="BX18" i="11"/>
  <c r="BZ18" i="11"/>
  <c r="CA18" i="11"/>
  <c r="CB18" i="11"/>
  <c r="BJ18" i="11"/>
  <c r="BK18" i="11"/>
  <c r="BL18" i="11"/>
  <c r="BM18" i="11"/>
  <c r="BL60" i="11"/>
  <c r="CB60" i="11"/>
  <c r="BM60" i="11"/>
  <c r="BK60" i="11"/>
  <c r="BN60" i="11"/>
  <c r="BO60" i="11"/>
  <c r="BP60" i="11"/>
  <c r="BQ60" i="11"/>
  <c r="BR60" i="11"/>
  <c r="BS60" i="11"/>
  <c r="BT60" i="11"/>
  <c r="BU60" i="11"/>
  <c r="BV60" i="11"/>
  <c r="BW60" i="11"/>
  <c r="BX60" i="11"/>
  <c r="BY60" i="11"/>
  <c r="BZ60" i="11"/>
  <c r="CA60" i="11"/>
  <c r="BI60" i="11"/>
  <c r="BJ60" i="11"/>
  <c r="BT38" i="11"/>
  <c r="BU38" i="11"/>
  <c r="BM38" i="11"/>
  <c r="BN38" i="11"/>
  <c r="BO38" i="11"/>
  <c r="BP38" i="11"/>
  <c r="BQ38" i="11"/>
  <c r="BR38" i="11"/>
  <c r="BS38" i="11"/>
  <c r="BV38" i="11"/>
  <c r="BW38" i="11"/>
  <c r="BX38" i="11"/>
  <c r="BY38" i="11"/>
  <c r="BZ38" i="11"/>
  <c r="CA38" i="11"/>
  <c r="CB38" i="11"/>
  <c r="BI38" i="11"/>
  <c r="BJ38" i="11"/>
  <c r="BK38" i="11"/>
  <c r="BL38" i="11"/>
  <c r="BX37" i="11"/>
  <c r="BI37" i="11"/>
  <c r="BY37" i="11"/>
  <c r="BO37" i="11"/>
  <c r="BP37" i="11"/>
  <c r="BQ37" i="11"/>
  <c r="BR37" i="11"/>
  <c r="BS37" i="11"/>
  <c r="BT37" i="11"/>
  <c r="BU37" i="11"/>
  <c r="BV37" i="11"/>
  <c r="BW37" i="11"/>
  <c r="BZ37" i="11"/>
  <c r="CA37" i="11"/>
  <c r="BJ37" i="11"/>
  <c r="CB37" i="11"/>
  <c r="BK37" i="11"/>
  <c r="BL37" i="11"/>
  <c r="BM37" i="11"/>
  <c r="BN37" i="11"/>
  <c r="BM90" i="11"/>
  <c r="BN90" i="11"/>
  <c r="BV90" i="11"/>
  <c r="BW90" i="11"/>
  <c r="BX90" i="11"/>
  <c r="BY90" i="11"/>
  <c r="BZ90" i="11"/>
  <c r="CA90" i="11"/>
  <c r="BJ90" i="11"/>
  <c r="CB90" i="11"/>
  <c r="BK90" i="11"/>
  <c r="BL90" i="11"/>
  <c r="BO90" i="11"/>
  <c r="BP90" i="11"/>
  <c r="BQ90" i="11"/>
  <c r="BR90" i="11"/>
  <c r="BS90" i="11"/>
  <c r="BT90" i="11"/>
  <c r="BU90" i="11"/>
  <c r="BM98" i="11"/>
  <c r="BN98" i="11"/>
  <c r="BZ98" i="11"/>
  <c r="CA98" i="11"/>
  <c r="BJ98" i="11"/>
  <c r="CB98" i="11"/>
  <c r="BK98" i="11"/>
  <c r="BL98" i="11"/>
  <c r="BO98" i="11"/>
  <c r="BP98" i="11"/>
  <c r="BQ98" i="11"/>
  <c r="BR98" i="11"/>
  <c r="BS98" i="11"/>
  <c r="BT98" i="11"/>
  <c r="BU98" i="11"/>
  <c r="BV98" i="11"/>
  <c r="BW98" i="11"/>
  <c r="BX98" i="11"/>
  <c r="BY98" i="11"/>
  <c r="BT70" i="11"/>
  <c r="BU70" i="11"/>
  <c r="BM70" i="11"/>
  <c r="BN70" i="11"/>
  <c r="BO70" i="11"/>
  <c r="BP70" i="11"/>
  <c r="BQ70" i="11"/>
  <c r="BR70" i="11"/>
  <c r="BS70" i="11"/>
  <c r="BV70" i="11"/>
  <c r="BW70" i="11"/>
  <c r="BX70" i="11"/>
  <c r="BY70" i="11"/>
  <c r="BZ70" i="11"/>
  <c r="BJ70" i="11"/>
  <c r="BK70" i="11"/>
  <c r="BL70" i="11"/>
  <c r="CA70" i="11"/>
  <c r="CB70" i="11"/>
  <c r="BP75" i="11"/>
  <c r="BQ75" i="11"/>
  <c r="BW75" i="11"/>
  <c r="BX75" i="11"/>
  <c r="BY75" i="11"/>
  <c r="BZ75" i="11"/>
  <c r="CA75" i="11"/>
  <c r="BJ75" i="11"/>
  <c r="CB75" i="11"/>
  <c r="BK75" i="11"/>
  <c r="BL75" i="11"/>
  <c r="BN75" i="11"/>
  <c r="BM75" i="11"/>
  <c r="BO75" i="11"/>
  <c r="BR75" i="11"/>
  <c r="BS75" i="11"/>
  <c r="BT75" i="11"/>
  <c r="BU75" i="11"/>
  <c r="BV75" i="11"/>
  <c r="BM94" i="11"/>
  <c r="BN94" i="11"/>
  <c r="BP94" i="11"/>
  <c r="BQ94" i="11"/>
  <c r="BR94" i="11"/>
  <c r="BS94" i="11"/>
  <c r="BT94" i="11"/>
  <c r="BU94" i="11"/>
  <c r="BV94" i="11"/>
  <c r="BW94" i="11"/>
  <c r="BX94" i="11"/>
  <c r="BY94" i="11"/>
  <c r="BZ94" i="11"/>
  <c r="CA94" i="11"/>
  <c r="BJ94" i="11"/>
  <c r="CB94" i="11"/>
  <c r="BK94" i="11"/>
  <c r="BL94" i="11"/>
  <c r="BO94" i="11"/>
  <c r="BT22" i="11"/>
  <c r="BU22" i="11"/>
  <c r="BV22" i="11"/>
  <c r="BI22" i="11"/>
  <c r="BR22" i="11"/>
  <c r="BS22" i="11"/>
  <c r="BW22" i="11"/>
  <c r="BX22" i="11"/>
  <c r="BY22" i="11"/>
  <c r="BZ22" i="11"/>
  <c r="CA22" i="11"/>
  <c r="CB22" i="11"/>
  <c r="BJ22" i="11"/>
  <c r="BK22" i="11"/>
  <c r="BL22" i="11"/>
  <c r="BM22" i="11"/>
  <c r="BN22" i="11"/>
  <c r="BO22" i="11"/>
  <c r="BP22" i="11"/>
  <c r="BQ22" i="11"/>
  <c r="BX33" i="11"/>
  <c r="BI33" i="11"/>
  <c r="BY33" i="11"/>
  <c r="BU33" i="11"/>
  <c r="BV33" i="11"/>
  <c r="BW33" i="11"/>
  <c r="BZ33" i="11"/>
  <c r="CA33" i="11"/>
  <c r="BJ33" i="11"/>
  <c r="CB33" i="11"/>
  <c r="BK33" i="11"/>
  <c r="BL33" i="11"/>
  <c r="BM33" i="11"/>
  <c r="BN33" i="11"/>
  <c r="BO33" i="11"/>
  <c r="BP33" i="11"/>
  <c r="BQ33" i="11"/>
  <c r="BR33" i="11"/>
  <c r="BS33" i="11"/>
  <c r="BT33" i="11"/>
  <c r="BP59" i="11"/>
  <c r="BQ59" i="11"/>
  <c r="BM59" i="11"/>
  <c r="BN59" i="11"/>
  <c r="BO59" i="11"/>
  <c r="BR59" i="11"/>
  <c r="BS59" i="11"/>
  <c r="BT59" i="11"/>
  <c r="BU59" i="11"/>
  <c r="BV59" i="11"/>
  <c r="BW59" i="11"/>
  <c r="BX59" i="11"/>
  <c r="BY59" i="11"/>
  <c r="BZ59" i="11"/>
  <c r="BI59" i="11"/>
  <c r="BJ59" i="11"/>
  <c r="BK59" i="11"/>
  <c r="BL59" i="11"/>
  <c r="CA59" i="11"/>
  <c r="CB59" i="11"/>
  <c r="BM86" i="11"/>
  <c r="BN86" i="11"/>
  <c r="BO86" i="11"/>
  <c r="BP86" i="11"/>
  <c r="BX86" i="11"/>
  <c r="BY86" i="11"/>
  <c r="BZ86" i="11"/>
  <c r="CA86" i="11"/>
  <c r="CB86" i="11"/>
  <c r="BJ86" i="11"/>
  <c r="BK86" i="11"/>
  <c r="BL86" i="11"/>
  <c r="BQ86" i="11"/>
  <c r="BR86" i="11"/>
  <c r="BS86" i="11"/>
  <c r="BT86" i="11"/>
  <c r="BU86" i="11"/>
  <c r="BV86" i="11"/>
  <c r="BW86" i="11"/>
  <c r="BT74" i="11"/>
  <c r="BU74" i="11"/>
  <c r="BY74" i="11"/>
  <c r="BZ74" i="11"/>
  <c r="CA74" i="11"/>
  <c r="BJ74" i="11"/>
  <c r="CB74" i="11"/>
  <c r="BK74" i="11"/>
  <c r="BL74" i="11"/>
  <c r="BM74" i="11"/>
  <c r="BN74" i="11"/>
  <c r="BO74" i="11"/>
  <c r="BP74" i="11"/>
  <c r="BS74" i="11"/>
  <c r="BV74" i="11"/>
  <c r="BW74" i="11"/>
  <c r="BX74" i="11"/>
  <c r="BQ74" i="11"/>
  <c r="BR74" i="11"/>
  <c r="BP63" i="11"/>
  <c r="BQ63" i="11"/>
  <c r="BY63" i="11"/>
  <c r="BZ63" i="11"/>
  <c r="BI63" i="11"/>
  <c r="CA63" i="11"/>
  <c r="BJ63" i="11"/>
  <c r="CB63" i="11"/>
  <c r="BK63" i="11"/>
  <c r="BL63" i="11"/>
  <c r="BM63" i="11"/>
  <c r="BN63" i="11"/>
  <c r="BO63" i="11"/>
  <c r="BR63" i="11"/>
  <c r="BS63" i="11"/>
  <c r="BT63" i="11"/>
  <c r="BU63" i="11"/>
  <c r="BV63" i="11"/>
  <c r="BW63" i="11"/>
  <c r="BX63" i="11"/>
  <c r="BU80" i="11"/>
  <c r="BV80" i="11"/>
  <c r="BW80" i="11"/>
  <c r="BX80" i="11"/>
  <c r="BP80" i="11"/>
  <c r="BQ80" i="11"/>
  <c r="BR80" i="11"/>
  <c r="BS80" i="11"/>
  <c r="BT80" i="11"/>
  <c r="BY80" i="11"/>
  <c r="BZ80" i="11"/>
  <c r="CA80" i="11"/>
  <c r="CB80" i="11"/>
  <c r="BJ80" i="11"/>
  <c r="BK80" i="11"/>
  <c r="BL80" i="11"/>
  <c r="BM80" i="11"/>
  <c r="BN80" i="11"/>
  <c r="BO80" i="11"/>
  <c r="BO13" i="11"/>
  <c r="BP13" i="11"/>
  <c r="BR13" i="11"/>
  <c r="BS13" i="11"/>
  <c r="BT13" i="11"/>
  <c r="BU13" i="11"/>
  <c r="BV13" i="11"/>
  <c r="BW13" i="11"/>
  <c r="BX13" i="11"/>
  <c r="BY13" i="11"/>
  <c r="BJ13" i="11"/>
  <c r="BZ13" i="11"/>
  <c r="CA13" i="11"/>
  <c r="CB13" i="11"/>
  <c r="BM13" i="11"/>
  <c r="BK13" i="11"/>
  <c r="BL13" i="11"/>
  <c r="BN13" i="11"/>
  <c r="BQ13" i="11"/>
  <c r="BX61" i="11"/>
  <c r="BI61" i="11"/>
  <c r="BY61" i="11"/>
  <c r="BK61" i="11"/>
  <c r="BL61" i="11"/>
  <c r="BM61" i="11"/>
  <c r="BN61" i="11"/>
  <c r="BO61" i="11"/>
  <c r="BP61" i="11"/>
  <c r="BQ61" i="11"/>
  <c r="BR61" i="11"/>
  <c r="BS61" i="11"/>
  <c r="BT61" i="11"/>
  <c r="BU61" i="11"/>
  <c r="BV61" i="11"/>
  <c r="BJ61" i="11"/>
  <c r="BW61" i="11"/>
  <c r="BZ61" i="11"/>
  <c r="CA61" i="11"/>
  <c r="CB61" i="11"/>
  <c r="BT30" i="11"/>
  <c r="BU30" i="11"/>
  <c r="BI30" i="11"/>
  <c r="CA30" i="11"/>
  <c r="BJ30" i="11"/>
  <c r="CB30" i="11"/>
  <c r="BK30" i="11"/>
  <c r="BL30" i="11"/>
  <c r="BM30" i="11"/>
  <c r="BN30" i="11"/>
  <c r="BO30" i="11"/>
  <c r="BP30" i="11"/>
  <c r="BQ30" i="11"/>
  <c r="BR30" i="11"/>
  <c r="BS30" i="11"/>
  <c r="BV30" i="11"/>
  <c r="BW30" i="11"/>
  <c r="BX30" i="11"/>
  <c r="BY30" i="11"/>
  <c r="BZ30" i="11"/>
  <c r="BQ101" i="11"/>
  <c r="BR101" i="11"/>
  <c r="BV101" i="11"/>
  <c r="BW101" i="11"/>
  <c r="BX101" i="11"/>
  <c r="BY101" i="11"/>
  <c r="BZ101" i="11"/>
  <c r="CA101" i="11"/>
  <c r="BJ101" i="11"/>
  <c r="CB101" i="11"/>
  <c r="BK101" i="11"/>
  <c r="BL101" i="11"/>
  <c r="BM101" i="11"/>
  <c r="BN101" i="11"/>
  <c r="BO101" i="11"/>
  <c r="BP101" i="11"/>
  <c r="BS101" i="11"/>
  <c r="BT101" i="11"/>
  <c r="BU101" i="11"/>
  <c r="BL56" i="11"/>
  <c r="CB56" i="11"/>
  <c r="BM56" i="11"/>
  <c r="BS56" i="11"/>
  <c r="BT56" i="11"/>
  <c r="BU56" i="11"/>
  <c r="BV56" i="11"/>
  <c r="BW56" i="11"/>
  <c r="BX56" i="11"/>
  <c r="BY56" i="11"/>
  <c r="BZ56" i="11"/>
  <c r="BI56" i="11"/>
  <c r="CA56" i="11"/>
  <c r="BJ56" i="11"/>
  <c r="BK56" i="11"/>
  <c r="BN56" i="11"/>
  <c r="BO56" i="11"/>
  <c r="BP56" i="11"/>
  <c r="BQ56" i="11"/>
  <c r="BR56" i="11"/>
  <c r="BX21" i="11"/>
  <c r="BI21" i="11"/>
  <c r="BY21" i="11"/>
  <c r="BJ21" i="11"/>
  <c r="BZ21" i="11"/>
  <c r="BM21" i="11"/>
  <c r="BR21" i="11"/>
  <c r="BS21" i="11"/>
  <c r="BT21" i="11"/>
  <c r="BU21" i="11"/>
  <c r="BV21" i="11"/>
  <c r="BW21" i="11"/>
  <c r="CA21" i="11"/>
  <c r="CB21" i="11"/>
  <c r="BK21" i="11"/>
  <c r="BL21" i="11"/>
  <c r="BN21" i="11"/>
  <c r="BO21" i="11"/>
  <c r="BP21" i="11"/>
  <c r="BQ21" i="11"/>
  <c r="BY111" i="11"/>
  <c r="BJ111" i="11"/>
  <c r="BZ111" i="11"/>
  <c r="BV111" i="11"/>
  <c r="BW111" i="11"/>
  <c r="BX111" i="11"/>
  <c r="CA111" i="11"/>
  <c r="CB111" i="11"/>
  <c r="BK111" i="11"/>
  <c r="BL111" i="11"/>
  <c r="BM111" i="11"/>
  <c r="BN111" i="11"/>
  <c r="BO111" i="11"/>
  <c r="BP111" i="11"/>
  <c r="BQ111" i="11"/>
  <c r="BR111" i="11"/>
  <c r="BS111" i="11"/>
  <c r="BT111" i="11"/>
  <c r="BU111" i="11"/>
  <c r="BT54" i="11"/>
  <c r="BU54" i="11"/>
  <c r="BW54" i="11"/>
  <c r="BX54" i="11"/>
  <c r="BY54" i="11"/>
  <c r="BZ54" i="11"/>
  <c r="BI54" i="11"/>
  <c r="CA54" i="11"/>
  <c r="BJ54" i="11"/>
  <c r="CB54" i="11"/>
  <c r="BK54" i="11"/>
  <c r="BL54" i="11"/>
  <c r="BM54" i="11"/>
  <c r="BN54" i="11"/>
  <c r="BO54" i="11"/>
  <c r="BP54" i="11"/>
  <c r="BQ54" i="11"/>
  <c r="BR54" i="11"/>
  <c r="BS54" i="11"/>
  <c r="BV54" i="11"/>
  <c r="BP27" i="11"/>
  <c r="BQ27" i="11"/>
  <c r="BM27" i="11"/>
  <c r="BN27" i="11"/>
  <c r="BO27" i="11"/>
  <c r="BR27" i="11"/>
  <c r="BS27" i="11"/>
  <c r="BT27" i="11"/>
  <c r="BU27" i="11"/>
  <c r="BV27" i="11"/>
  <c r="BW27" i="11"/>
  <c r="BX27" i="11"/>
  <c r="BY27" i="11"/>
  <c r="BZ27" i="11"/>
  <c r="CA27" i="11"/>
  <c r="CB27" i="11"/>
  <c r="BI27" i="11"/>
  <c r="BJ27" i="11"/>
  <c r="BK27" i="11"/>
  <c r="BL27" i="11"/>
  <c r="BP23" i="11"/>
  <c r="BQ23" i="11"/>
  <c r="BR23" i="11"/>
  <c r="BT23" i="11"/>
  <c r="BU23" i="11"/>
  <c r="BV23" i="11"/>
  <c r="BW23" i="11"/>
  <c r="BX23" i="11"/>
  <c r="BY23" i="11"/>
  <c r="BZ23" i="11"/>
  <c r="CA23" i="11"/>
  <c r="BI23" i="11"/>
  <c r="CB23" i="11"/>
  <c r="BJ23" i="11"/>
  <c r="BK23" i="11"/>
  <c r="BL23" i="11"/>
  <c r="BM23" i="11"/>
  <c r="BN23" i="11"/>
  <c r="BO23" i="11"/>
  <c r="BS23" i="11"/>
  <c r="BY83" i="11"/>
  <c r="BJ83" i="11"/>
  <c r="BZ83" i="11"/>
  <c r="BK83" i="11"/>
  <c r="CA83" i="11"/>
  <c r="BL83" i="11"/>
  <c r="CB83" i="11"/>
  <c r="BT83" i="11"/>
  <c r="BU83" i="11"/>
  <c r="BV83" i="11"/>
  <c r="BW83" i="11"/>
  <c r="BX83" i="11"/>
  <c r="BM83" i="11"/>
  <c r="BN83" i="11"/>
  <c r="BO83" i="11"/>
  <c r="BP83" i="11"/>
  <c r="BQ83" i="11"/>
  <c r="BR83" i="11"/>
  <c r="BS83" i="11"/>
  <c r="BU92" i="11"/>
  <c r="BV92" i="11"/>
  <c r="BR92" i="11"/>
  <c r="BS92" i="11"/>
  <c r="BT92" i="11"/>
  <c r="BW92" i="11"/>
  <c r="BX92" i="11"/>
  <c r="BY92" i="11"/>
  <c r="BZ92" i="11"/>
  <c r="CA92" i="11"/>
  <c r="BJ92" i="11"/>
  <c r="CB92" i="11"/>
  <c r="BK92" i="11"/>
  <c r="BL92" i="11"/>
  <c r="BM92" i="11"/>
  <c r="BN92" i="11"/>
  <c r="BO92" i="11"/>
  <c r="BP92" i="11"/>
  <c r="BQ92" i="11"/>
  <c r="BQ93" i="11"/>
  <c r="BR93" i="11"/>
  <c r="BP93" i="11"/>
  <c r="BS93" i="11"/>
  <c r="BT93" i="11"/>
  <c r="BU93" i="11"/>
  <c r="BV93" i="11"/>
  <c r="BW93" i="11"/>
  <c r="BX93" i="11"/>
  <c r="BY93" i="11"/>
  <c r="BZ93" i="11"/>
  <c r="CA93" i="11"/>
  <c r="BJ93" i="11"/>
  <c r="CB93" i="11"/>
  <c r="BK93" i="11"/>
  <c r="BL93" i="11"/>
  <c r="BM93" i="11"/>
  <c r="BN93" i="11"/>
  <c r="BO93" i="11"/>
  <c r="BP55" i="11"/>
  <c r="BQ55" i="11"/>
  <c r="BU55" i="11"/>
  <c r="BV55" i="11"/>
  <c r="BW55" i="11"/>
  <c r="BX55" i="11"/>
  <c r="BY55" i="11"/>
  <c r="BZ55" i="11"/>
  <c r="BI55" i="11"/>
  <c r="CA55" i="11"/>
  <c r="BJ55" i="11"/>
  <c r="CB55" i="11"/>
  <c r="BK55" i="11"/>
  <c r="BL55" i="11"/>
  <c r="BM55" i="11"/>
  <c r="BN55" i="11"/>
  <c r="BO55" i="11"/>
  <c r="BR55" i="11"/>
  <c r="BS55" i="11"/>
  <c r="BT55" i="11"/>
  <c r="BT50" i="11"/>
  <c r="BU50" i="11"/>
  <c r="BK50" i="11"/>
  <c r="BL50" i="11"/>
  <c r="BM50" i="11"/>
  <c r="BN50" i="11"/>
  <c r="BO50" i="11"/>
  <c r="BP50" i="11"/>
  <c r="BQ50" i="11"/>
  <c r="BR50" i="11"/>
  <c r="BS50" i="11"/>
  <c r="BV50" i="11"/>
  <c r="BW50" i="11"/>
  <c r="BX50" i="11"/>
  <c r="BI50" i="11"/>
  <c r="BJ50" i="11"/>
  <c r="BY50" i="11"/>
  <c r="BZ50" i="11"/>
  <c r="CA50" i="11"/>
  <c r="CB50" i="11"/>
  <c r="BX45" i="11"/>
  <c r="BI45" i="11"/>
  <c r="BY45" i="11"/>
  <c r="BS45" i="11"/>
  <c r="BT45" i="11"/>
  <c r="BU45" i="11"/>
  <c r="BV45" i="11"/>
  <c r="BW45" i="11"/>
  <c r="BZ45" i="11"/>
  <c r="CA45" i="11"/>
  <c r="BJ45" i="11"/>
  <c r="CB45" i="11"/>
  <c r="BK45" i="11"/>
  <c r="BL45" i="11"/>
  <c r="BM45" i="11"/>
  <c r="BN45" i="11"/>
  <c r="BO45" i="11"/>
  <c r="BP45" i="11"/>
  <c r="BQ45" i="11"/>
  <c r="BR45" i="11"/>
  <c r="BP67" i="11"/>
  <c r="BQ67" i="11"/>
  <c r="BS67" i="11"/>
  <c r="BT67" i="11"/>
  <c r="BU67" i="11"/>
  <c r="BV67" i="11"/>
  <c r="BW67" i="11"/>
  <c r="BX67" i="11"/>
  <c r="BY67" i="11"/>
  <c r="BZ67" i="11"/>
  <c r="CA67" i="11"/>
  <c r="BJ67" i="11"/>
  <c r="CB67" i="11"/>
  <c r="BK67" i="11"/>
  <c r="BL67" i="11"/>
  <c r="BM67" i="11"/>
  <c r="BN67" i="11"/>
  <c r="BO67" i="11"/>
  <c r="BR67" i="11"/>
  <c r="BM82" i="11"/>
  <c r="BN82" i="11"/>
  <c r="BO82" i="11"/>
  <c r="BP82" i="11"/>
  <c r="BT82" i="11"/>
  <c r="BU82" i="11"/>
  <c r="BV82" i="11"/>
  <c r="BW82" i="11"/>
  <c r="BX82" i="11"/>
  <c r="BY82" i="11"/>
  <c r="BZ82" i="11"/>
  <c r="CA82" i="11"/>
  <c r="CB82" i="11"/>
  <c r="BJ82" i="11"/>
  <c r="BK82" i="11"/>
  <c r="BL82" i="11"/>
  <c r="BQ82" i="11"/>
  <c r="BR82" i="11"/>
  <c r="BS82" i="11"/>
  <c r="BY87" i="11"/>
  <c r="BJ87" i="11"/>
  <c r="BZ87" i="11"/>
  <c r="BK87" i="11"/>
  <c r="CA87" i="11"/>
  <c r="BL87" i="11"/>
  <c r="CB87" i="11"/>
  <c r="BX87" i="11"/>
  <c r="BM87" i="11"/>
  <c r="BN87" i="11"/>
  <c r="BO87" i="11"/>
  <c r="BP87" i="11"/>
  <c r="BQ87" i="11"/>
  <c r="BR87" i="11"/>
  <c r="BS87" i="11"/>
  <c r="BT87" i="11"/>
  <c r="BU87" i="11"/>
  <c r="BV87" i="11"/>
  <c r="BW87" i="11"/>
  <c r="BL40" i="11"/>
  <c r="CB40" i="11"/>
  <c r="BM40" i="11"/>
  <c r="BI40" i="11"/>
  <c r="CA40" i="11"/>
  <c r="BJ40" i="11"/>
  <c r="BK40" i="11"/>
  <c r="BN40" i="11"/>
  <c r="BO40" i="11"/>
  <c r="BP40" i="11"/>
  <c r="BQ40" i="11"/>
  <c r="BR40" i="11"/>
  <c r="BS40" i="11"/>
  <c r="BT40" i="11"/>
  <c r="BU40" i="11"/>
  <c r="BV40" i="11"/>
  <c r="BW40" i="11"/>
  <c r="BX40" i="11"/>
  <c r="BY40" i="11"/>
  <c r="BZ40" i="11"/>
  <c r="BY91" i="11"/>
  <c r="BJ91" i="11"/>
  <c r="BZ91" i="11"/>
  <c r="BT91" i="11"/>
  <c r="BU91" i="11"/>
  <c r="BV91" i="11"/>
  <c r="BW91" i="11"/>
  <c r="BX91" i="11"/>
  <c r="CA91" i="11"/>
  <c r="CB91" i="11"/>
  <c r="BK91" i="11"/>
  <c r="BL91" i="11"/>
  <c r="BM91" i="11"/>
  <c r="BN91" i="11"/>
  <c r="BO91" i="11"/>
  <c r="BP91" i="11"/>
  <c r="BQ91" i="11"/>
  <c r="BR91" i="11"/>
  <c r="BS91" i="11"/>
  <c r="BU112" i="11"/>
  <c r="BV112" i="11"/>
  <c r="BT112" i="11"/>
  <c r="BQ112" i="11"/>
  <c r="BW112" i="11"/>
  <c r="BX112" i="11"/>
  <c r="BY112" i="11"/>
  <c r="BS112" i="11"/>
  <c r="BZ112" i="11"/>
  <c r="CA112" i="11"/>
  <c r="BJ112" i="11"/>
  <c r="CB112" i="11"/>
  <c r="BK112" i="11"/>
  <c r="BL112" i="11"/>
  <c r="BM112" i="11"/>
  <c r="BN112" i="11"/>
  <c r="BO112" i="11"/>
  <c r="BP112" i="11"/>
  <c r="BR112" i="11"/>
  <c r="BT34" i="11"/>
  <c r="BU34" i="11"/>
  <c r="BS34" i="11"/>
  <c r="BV34" i="11"/>
  <c r="BW34" i="11"/>
  <c r="BX34" i="11"/>
  <c r="BY34" i="11"/>
  <c r="BZ34" i="11"/>
  <c r="BI34" i="11"/>
  <c r="CA34" i="11"/>
  <c r="BJ34" i="11"/>
  <c r="CB34" i="11"/>
  <c r="BK34" i="11"/>
  <c r="BL34" i="11"/>
  <c r="BM34" i="11"/>
  <c r="BN34" i="11"/>
  <c r="BO34" i="11"/>
  <c r="BP34" i="11"/>
  <c r="BQ34" i="11"/>
  <c r="BR34" i="11"/>
  <c r="BQ109" i="11"/>
  <c r="BR109" i="11"/>
  <c r="BZ109" i="11"/>
  <c r="CA109" i="11"/>
  <c r="BJ109" i="11"/>
  <c r="CB109" i="11"/>
  <c r="BK109" i="11"/>
  <c r="BL109" i="11"/>
  <c r="BM109" i="11"/>
  <c r="BN109" i="11"/>
  <c r="BO109" i="11"/>
  <c r="BP109" i="11"/>
  <c r="BS109" i="11"/>
  <c r="BT109" i="11"/>
  <c r="BU109" i="11"/>
  <c r="BV109" i="11"/>
  <c r="BW109" i="11"/>
  <c r="BX109" i="11"/>
  <c r="BY109" i="11"/>
  <c r="BM78" i="11"/>
  <c r="BN78" i="11"/>
  <c r="BO78" i="11"/>
  <c r="BP78" i="11"/>
  <c r="BQ78" i="11"/>
  <c r="BS78" i="11"/>
  <c r="BV78" i="11"/>
  <c r="BJ78" i="11"/>
  <c r="BK78" i="11"/>
  <c r="BL78" i="11"/>
  <c r="BR78" i="11"/>
  <c r="BT78" i="11"/>
  <c r="BU78" i="11"/>
  <c r="BW78" i="11"/>
  <c r="BX78" i="11"/>
  <c r="BY78" i="11"/>
  <c r="BZ78" i="11"/>
  <c r="CA78" i="11"/>
  <c r="CB78" i="11"/>
  <c r="BL16" i="11"/>
  <c r="CB16" i="11"/>
  <c r="BM16" i="11"/>
  <c r="BN16" i="11"/>
  <c r="BQ16" i="11"/>
  <c r="BS16" i="11"/>
  <c r="BW16" i="11"/>
  <c r="BI16" i="11"/>
  <c r="BJ16" i="11"/>
  <c r="BK16" i="11"/>
  <c r="BO16" i="11"/>
  <c r="BP16" i="11"/>
  <c r="BR16" i="11"/>
  <c r="BT16" i="11"/>
  <c r="BU16" i="11"/>
  <c r="BV16" i="11"/>
  <c r="BX16" i="11"/>
  <c r="BY16" i="11"/>
  <c r="BZ16" i="11"/>
  <c r="CA16" i="11"/>
  <c r="BP35" i="11"/>
  <c r="BQ35" i="11"/>
  <c r="BS35" i="11"/>
  <c r="BT35" i="11"/>
  <c r="BU35" i="11"/>
  <c r="BV35" i="11"/>
  <c r="BW35" i="11"/>
  <c r="BX35" i="11"/>
  <c r="BY35" i="11"/>
  <c r="BZ35" i="11"/>
  <c r="BI35" i="11"/>
  <c r="CA35" i="11"/>
  <c r="BJ35" i="11"/>
  <c r="CB35" i="11"/>
  <c r="BK35" i="11"/>
  <c r="BL35" i="11"/>
  <c r="BM35" i="11"/>
  <c r="BN35" i="11"/>
  <c r="BO35" i="11"/>
  <c r="BR35" i="11"/>
  <c r="BQ77" i="11"/>
  <c r="BR77" i="11"/>
  <c r="BS77" i="11"/>
  <c r="BT77" i="11"/>
  <c r="BU77" i="11"/>
  <c r="BW77" i="11"/>
  <c r="BJ77" i="11"/>
  <c r="BZ77" i="11"/>
  <c r="BK77" i="11"/>
  <c r="BL77" i="11"/>
  <c r="BM77" i="11"/>
  <c r="BN77" i="11"/>
  <c r="BO77" i="11"/>
  <c r="BP77" i="11"/>
  <c r="BV77" i="11"/>
  <c r="BX77" i="11"/>
  <c r="BY77" i="11"/>
  <c r="CA77" i="11"/>
  <c r="CB77" i="11"/>
  <c r="BX49" i="11"/>
  <c r="BI49" i="11"/>
  <c r="BY49" i="11"/>
  <c r="BM49" i="11"/>
  <c r="BN49" i="11"/>
  <c r="BO49" i="11"/>
  <c r="BP49" i="11"/>
  <c r="BQ49" i="11"/>
  <c r="BR49" i="11"/>
  <c r="BS49" i="11"/>
  <c r="BT49" i="11"/>
  <c r="BU49" i="11"/>
  <c r="BV49" i="11"/>
  <c r="BW49" i="11"/>
  <c r="BZ49" i="11"/>
  <c r="CA49" i="11"/>
  <c r="CB49" i="11"/>
  <c r="BJ49" i="11"/>
  <c r="BK49" i="11"/>
  <c r="BL49" i="11"/>
  <c r="BL24" i="11"/>
  <c r="CB24" i="11"/>
  <c r="BM24" i="11"/>
  <c r="BN24" i="11"/>
  <c r="BS24" i="11"/>
  <c r="BT24" i="11"/>
  <c r="BU24" i="11"/>
  <c r="BV24" i="11"/>
  <c r="BW24" i="11"/>
  <c r="BX24" i="11"/>
  <c r="BY24" i="11"/>
  <c r="BZ24" i="11"/>
  <c r="CA24" i="11"/>
  <c r="BI24" i="11"/>
  <c r="BJ24" i="11"/>
  <c r="BK24" i="11"/>
  <c r="BO24" i="11"/>
  <c r="BP24" i="11"/>
  <c r="BQ24" i="11"/>
  <c r="BR24" i="11"/>
  <c r="BY79" i="11"/>
  <c r="BJ79" i="11"/>
  <c r="BZ79" i="11"/>
  <c r="BK79" i="11"/>
  <c r="CA79" i="11"/>
  <c r="BL79" i="11"/>
  <c r="CB79" i="11"/>
  <c r="BP79" i="11"/>
  <c r="BQ79" i="11"/>
  <c r="BR79" i="11"/>
  <c r="BS79" i="11"/>
  <c r="BT79" i="11"/>
  <c r="BU79" i="11"/>
  <c r="BV79" i="11"/>
  <c r="BW79" i="11"/>
  <c r="BX79" i="11"/>
  <c r="BM79" i="11"/>
  <c r="BN79" i="11"/>
  <c r="BO79" i="11"/>
  <c r="BX65" i="11"/>
  <c r="BI65" i="11"/>
  <c r="BY65" i="11"/>
  <c r="BU65" i="11"/>
  <c r="BV65" i="11"/>
  <c r="BW65" i="11"/>
  <c r="BZ65" i="11"/>
  <c r="CA65" i="11"/>
  <c r="BJ65" i="11"/>
  <c r="CB65" i="11"/>
  <c r="BK65" i="11"/>
  <c r="BL65" i="11"/>
  <c r="BM65" i="11"/>
  <c r="BN65" i="11"/>
  <c r="BO65" i="11"/>
  <c r="BP65" i="11"/>
  <c r="BQ65" i="11"/>
  <c r="BR65" i="11"/>
  <c r="BS65" i="11"/>
  <c r="BT65" i="11"/>
  <c r="BL72" i="11"/>
  <c r="CB72" i="11"/>
  <c r="BM72" i="11"/>
  <c r="CA72" i="11"/>
  <c r="BJ72" i="11"/>
  <c r="BK72" i="11"/>
  <c r="BN72" i="11"/>
  <c r="BO72" i="11"/>
  <c r="BP72" i="11"/>
  <c r="BQ72" i="11"/>
  <c r="BR72" i="11"/>
  <c r="BS72" i="11"/>
  <c r="BT72" i="11"/>
  <c r="BU72" i="11"/>
  <c r="BV72" i="11"/>
  <c r="BW72" i="11"/>
  <c r="BX72" i="11"/>
  <c r="BY72" i="11"/>
  <c r="BZ72" i="11"/>
  <c r="BL36" i="11"/>
  <c r="CB36" i="11"/>
  <c r="BM36" i="11"/>
  <c r="BQ36" i="11"/>
  <c r="BR36" i="11"/>
  <c r="BS36" i="11"/>
  <c r="BT36" i="11"/>
  <c r="BU36" i="11"/>
  <c r="BV36" i="11"/>
  <c r="BW36" i="11"/>
  <c r="BX36" i="11"/>
  <c r="BY36" i="11"/>
  <c r="BZ36" i="11"/>
  <c r="BI36" i="11"/>
  <c r="CA36" i="11"/>
  <c r="BJ36" i="11"/>
  <c r="BK36" i="11"/>
  <c r="BN36" i="11"/>
  <c r="BO36" i="11"/>
  <c r="BP36" i="11"/>
  <c r="BX69" i="11"/>
  <c r="BY69" i="11"/>
  <c r="BO69" i="11"/>
  <c r="BP69" i="11"/>
  <c r="BQ69" i="11"/>
  <c r="BR69" i="11"/>
  <c r="BS69" i="11"/>
  <c r="BT69" i="11"/>
  <c r="BU69" i="11"/>
  <c r="BV69" i="11"/>
  <c r="BW69" i="11"/>
  <c r="BZ69" i="11"/>
  <c r="CA69" i="11"/>
  <c r="BJ69" i="11"/>
  <c r="CB69" i="11"/>
  <c r="BK69" i="11"/>
  <c r="BL69" i="11"/>
  <c r="BM69" i="11"/>
  <c r="BN69" i="11"/>
  <c r="BQ89" i="11"/>
  <c r="BR89" i="11"/>
  <c r="BX89" i="11"/>
  <c r="BY89" i="11"/>
  <c r="BZ89" i="11"/>
  <c r="CA89" i="11"/>
  <c r="BJ89" i="11"/>
  <c r="CB89" i="11"/>
  <c r="BK89" i="11"/>
  <c r="BL89" i="11"/>
  <c r="BM89" i="11"/>
  <c r="BN89" i="11"/>
  <c r="BO89" i="11"/>
  <c r="BP89" i="11"/>
  <c r="BS89" i="11"/>
  <c r="BT89" i="11"/>
  <c r="BU89" i="11"/>
  <c r="BV89" i="11"/>
  <c r="BW89" i="11"/>
  <c r="BY95" i="11"/>
  <c r="BJ95" i="11"/>
  <c r="BZ95" i="11"/>
  <c r="BN95" i="11"/>
  <c r="BO95" i="11"/>
  <c r="BP95" i="11"/>
  <c r="BQ95" i="11"/>
  <c r="BR95" i="11"/>
  <c r="BS95" i="11"/>
  <c r="BT95" i="11"/>
  <c r="BU95" i="11"/>
  <c r="BV95" i="11"/>
  <c r="BW95" i="11"/>
  <c r="BX95" i="11"/>
  <c r="CA95" i="11"/>
  <c r="CB95" i="11"/>
  <c r="BK95" i="11"/>
  <c r="BL95" i="11"/>
  <c r="BM95" i="11"/>
  <c r="BP15" i="11"/>
  <c r="BQ15" i="11"/>
  <c r="BR15" i="11"/>
  <c r="BU15" i="11"/>
  <c r="BW15" i="11"/>
  <c r="BK15" i="11"/>
  <c r="CA15" i="11"/>
  <c r="CB15" i="11"/>
  <c r="BI15" i="11"/>
  <c r="BJ15" i="11"/>
  <c r="BL15" i="11"/>
  <c r="BM15" i="11"/>
  <c r="BN15" i="11"/>
  <c r="BO15" i="11"/>
  <c r="BS15" i="11"/>
  <c r="BT15" i="11"/>
  <c r="BV15" i="11"/>
  <c r="BX15" i="11"/>
  <c r="BY15" i="11"/>
  <c r="BZ15" i="11"/>
  <c r="BX73" i="11"/>
  <c r="BY73" i="11"/>
  <c r="CA73" i="11"/>
  <c r="BJ73" i="11"/>
  <c r="CB73" i="11"/>
  <c r="BK73" i="11"/>
  <c r="BL73" i="11"/>
  <c r="BM73" i="11"/>
  <c r="BN73" i="11"/>
  <c r="BO73" i="11"/>
  <c r="BP73" i="11"/>
  <c r="BQ73" i="11"/>
  <c r="BR73" i="11"/>
  <c r="BS73" i="11"/>
  <c r="BT73" i="11"/>
  <c r="BU73" i="11"/>
  <c r="BV73" i="11"/>
  <c r="BW73" i="11"/>
  <c r="BZ73" i="11"/>
  <c r="BP51" i="11"/>
  <c r="BQ51" i="11"/>
  <c r="BI51" i="11"/>
  <c r="CA51" i="11"/>
  <c r="BJ51" i="11"/>
  <c r="CB51" i="11"/>
  <c r="BK51" i="11"/>
  <c r="BL51" i="11"/>
  <c r="BM51" i="11"/>
  <c r="BN51" i="11"/>
  <c r="BO51" i="11"/>
  <c r="BR51" i="11"/>
  <c r="BS51" i="11"/>
  <c r="BT51" i="11"/>
  <c r="BU51" i="11"/>
  <c r="BV51" i="11"/>
  <c r="BW51" i="11"/>
  <c r="BX51" i="11"/>
  <c r="BY51" i="11"/>
  <c r="BZ51" i="11"/>
  <c r="BT26" i="11"/>
  <c r="BU26" i="11"/>
  <c r="BO26" i="11"/>
  <c r="BP26" i="11"/>
  <c r="BQ26" i="11"/>
  <c r="BR26" i="11"/>
  <c r="BS26" i="11"/>
  <c r="BV26" i="11"/>
  <c r="BW26" i="11"/>
  <c r="BX26" i="11"/>
  <c r="BY26" i="11"/>
  <c r="BZ26" i="11"/>
  <c r="BI26" i="11"/>
  <c r="CA26" i="11"/>
  <c r="BJ26" i="11"/>
  <c r="CB26" i="11"/>
  <c r="BK26" i="11"/>
  <c r="BL26" i="11"/>
  <c r="BM26" i="11"/>
  <c r="BN26" i="11"/>
  <c r="BT66" i="11"/>
  <c r="BU66" i="11"/>
  <c r="BS66" i="11"/>
  <c r="BV66" i="11"/>
  <c r="BW66" i="11"/>
  <c r="BX66" i="11"/>
  <c r="BY66" i="11"/>
  <c r="BZ66" i="11"/>
  <c r="BI66" i="11"/>
  <c r="CA66" i="11"/>
  <c r="BJ66" i="11"/>
  <c r="CB66" i="11"/>
  <c r="BK66" i="11"/>
  <c r="BL66" i="11"/>
  <c r="BM66" i="11"/>
  <c r="BN66" i="11"/>
  <c r="BO66" i="11"/>
  <c r="BP66" i="11"/>
  <c r="BQ66" i="11"/>
  <c r="BR66" i="11"/>
  <c r="BT42" i="11"/>
  <c r="BU42" i="11"/>
  <c r="BY42" i="11"/>
  <c r="BZ42" i="11"/>
  <c r="BI42" i="11"/>
  <c r="CA42" i="11"/>
  <c r="BJ42" i="11"/>
  <c r="CB42" i="11"/>
  <c r="BK42" i="11"/>
  <c r="BL42" i="11"/>
  <c r="BM42" i="11"/>
  <c r="BN42" i="11"/>
  <c r="BO42" i="11"/>
  <c r="BP42" i="11"/>
  <c r="BQ42" i="11"/>
  <c r="BR42" i="11"/>
  <c r="BS42" i="11"/>
  <c r="BV42" i="11"/>
  <c r="BW42" i="11"/>
  <c r="BX42" i="11"/>
  <c r="BU100" i="11"/>
  <c r="BV100" i="11"/>
  <c r="BX100" i="11"/>
  <c r="BY100" i="11"/>
  <c r="BZ100" i="11"/>
  <c r="CA100" i="11"/>
  <c r="BJ100" i="11"/>
  <c r="CB100" i="11"/>
  <c r="BK100" i="11"/>
  <c r="BL100" i="11"/>
  <c r="BM100" i="11"/>
  <c r="BN100" i="11"/>
  <c r="BO100" i="11"/>
  <c r="BP100" i="11"/>
  <c r="BQ100" i="11"/>
  <c r="BR100" i="11"/>
  <c r="BS100" i="11"/>
  <c r="BT100" i="11"/>
  <c r="BW100" i="11"/>
  <c r="BX57" i="11"/>
  <c r="BI57" i="11"/>
  <c r="BY57" i="11"/>
  <c r="BQ57" i="11"/>
  <c r="BR57" i="11"/>
  <c r="BS57" i="11"/>
  <c r="BT57" i="11"/>
  <c r="BU57" i="11"/>
  <c r="BV57" i="11"/>
  <c r="BW57" i="11"/>
  <c r="BZ57" i="11"/>
  <c r="CA57" i="11"/>
  <c r="BJ57" i="11"/>
  <c r="CB57" i="11"/>
  <c r="BK57" i="11"/>
  <c r="BL57" i="11"/>
  <c r="BM57" i="11"/>
  <c r="BN57" i="11"/>
  <c r="BO57" i="11"/>
  <c r="BP57" i="11"/>
  <c r="BL48" i="11"/>
  <c r="CB48" i="11"/>
  <c r="BM48" i="11"/>
  <c r="BO48" i="11"/>
  <c r="BP48" i="11"/>
  <c r="BQ48" i="11"/>
  <c r="BR48" i="11"/>
  <c r="BS48" i="11"/>
  <c r="BT48" i="11"/>
  <c r="BU48" i="11"/>
  <c r="BV48" i="11"/>
  <c r="BW48" i="11"/>
  <c r="BX48" i="11"/>
  <c r="BY48" i="11"/>
  <c r="BZ48" i="11"/>
  <c r="BI48" i="11"/>
  <c r="BJ48" i="11"/>
  <c r="BK48" i="11"/>
  <c r="BN48" i="11"/>
  <c r="CA48" i="11"/>
  <c r="BU88" i="11"/>
  <c r="BV88" i="11"/>
  <c r="BZ88" i="11"/>
  <c r="CA88" i="11"/>
  <c r="BJ88" i="11"/>
  <c r="CB88" i="11"/>
  <c r="BK88" i="11"/>
  <c r="BL88" i="11"/>
  <c r="BM88" i="11"/>
  <c r="BN88" i="11"/>
  <c r="BO88" i="11"/>
  <c r="BP88" i="11"/>
  <c r="BQ88" i="11"/>
  <c r="BR88" i="11"/>
  <c r="BS88" i="11"/>
  <c r="BT88" i="11"/>
  <c r="BW88" i="11"/>
  <c r="BX88" i="11"/>
  <c r="BY88" i="11"/>
  <c r="BX41" i="11"/>
  <c r="BI41" i="11"/>
  <c r="BY41" i="11"/>
  <c r="CA41" i="11"/>
  <c r="BJ41" i="11"/>
  <c r="CB41" i="11"/>
  <c r="BK41" i="11"/>
  <c r="BL41" i="11"/>
  <c r="BM41" i="11"/>
  <c r="BN41" i="11"/>
  <c r="BO41" i="11"/>
  <c r="BP41" i="11"/>
  <c r="BQ41" i="11"/>
  <c r="BR41" i="11"/>
  <c r="BS41" i="11"/>
  <c r="BT41" i="11"/>
  <c r="BU41" i="11"/>
  <c r="BV41" i="11"/>
  <c r="BW41" i="11"/>
  <c r="BZ41" i="11"/>
  <c r="BM102" i="11"/>
  <c r="BN102" i="11"/>
  <c r="BT102" i="11"/>
  <c r="BU102" i="11"/>
  <c r="BV102" i="11"/>
  <c r="BW102" i="11"/>
  <c r="BX102" i="11"/>
  <c r="BY102" i="11"/>
  <c r="BZ102" i="11"/>
  <c r="CA102" i="11"/>
  <c r="BJ102" i="11"/>
  <c r="CB102" i="11"/>
  <c r="BK102" i="11"/>
  <c r="BS102" i="11"/>
  <c r="BL102" i="11"/>
  <c r="BO102" i="11"/>
  <c r="BP102" i="11"/>
  <c r="BQ102" i="11"/>
  <c r="BR102" i="11"/>
  <c r="O68" i="21"/>
  <c r="U68" i="21"/>
  <c r="X68" i="21"/>
  <c r="AD25" i="21"/>
  <c r="AA27" i="21"/>
  <c r="AL101" i="11"/>
  <c r="AL108" i="11"/>
  <c r="AL107" i="11"/>
  <c r="AL72" i="11"/>
  <c r="AL106" i="11"/>
  <c r="AL102" i="11"/>
  <c r="AL100" i="11"/>
  <c r="AL74" i="11"/>
  <c r="AL40" i="11"/>
  <c r="AL34" i="11"/>
  <c r="AL55" i="11"/>
  <c r="AL78" i="11"/>
  <c r="AL36" i="11"/>
  <c r="AL92" i="11"/>
  <c r="AL111" i="11"/>
  <c r="AL50" i="11"/>
  <c r="AL61" i="11"/>
  <c r="AL16" i="11"/>
  <c r="AL24" i="11"/>
  <c r="AL45" i="11"/>
  <c r="AL17" i="11"/>
  <c r="AL18" i="11"/>
  <c r="AL70" i="11"/>
  <c r="AL67" i="11"/>
  <c r="AL71" i="11"/>
  <c r="AL30" i="11"/>
  <c r="AL65" i="11"/>
  <c r="AL66" i="11"/>
  <c r="AL23" i="11"/>
  <c r="AL42" i="11"/>
  <c r="AL57" i="11"/>
  <c r="AL48" i="11"/>
  <c r="AL98" i="11"/>
  <c r="AL76" i="11"/>
  <c r="AL112" i="11"/>
  <c r="AL86" i="11"/>
  <c r="AL79" i="11"/>
  <c r="AL77" i="11"/>
  <c r="AL96" i="11"/>
  <c r="AL27" i="11"/>
  <c r="AL26" i="11"/>
  <c r="AL44" i="11"/>
  <c r="AL37" i="11"/>
  <c r="AL82" i="11"/>
  <c r="AL75" i="11"/>
  <c r="AL87" i="11"/>
  <c r="AL49" i="11"/>
  <c r="AL83" i="11"/>
  <c r="AL90" i="11"/>
  <c r="AL25" i="11"/>
  <c r="AL88" i="11"/>
  <c r="AL59" i="11"/>
  <c r="AL15" i="11"/>
  <c r="CL148" i="11" s="1"/>
  <c r="CL169" i="11" s="1"/>
  <c r="AL38" i="11"/>
  <c r="AL73" i="11"/>
  <c r="AL19" i="11"/>
  <c r="AL80" i="11"/>
  <c r="AL51" i="11"/>
  <c r="AL21" i="11"/>
  <c r="AL35" i="11"/>
  <c r="AL94" i="11"/>
  <c r="AL91" i="11"/>
  <c r="AL58" i="11"/>
  <c r="AL56" i="11"/>
  <c r="AL22" i="11"/>
  <c r="AL89" i="11"/>
  <c r="AL68" i="11"/>
  <c r="AL63" i="11"/>
  <c r="AL33" i="11"/>
  <c r="AL95" i="11"/>
  <c r="AL109" i="11"/>
  <c r="AL60" i="11"/>
  <c r="AL54" i="11"/>
  <c r="AL69" i="11"/>
  <c r="AL41" i="11"/>
  <c r="AL93" i="11"/>
  <c r="AJ114" i="11"/>
  <c r="AD9" i="11"/>
  <c r="AD114" i="11"/>
  <c r="AJ9" i="11"/>
  <c r="BG66" i="11" l="1"/>
  <c r="BH66" i="11" s="1"/>
  <c r="CK149" i="11"/>
  <c r="G22" i="21" s="1"/>
  <c r="G43" i="21" s="1"/>
  <c r="CK159" i="11"/>
  <c r="AL129" i="11"/>
  <c r="D23" i="29" s="1"/>
  <c r="AL114" i="11"/>
  <c r="AL119" i="11" s="1"/>
  <c r="AL9" i="11"/>
  <c r="A10" i="18"/>
  <c r="A2" i="10"/>
  <c r="A1" i="10"/>
  <c r="A22" i="8"/>
  <c r="A23" i="8" s="1"/>
  <c r="A2" i="7"/>
  <c r="D43" i="29" l="1"/>
  <c r="E23" i="29"/>
  <c r="A3" i="28"/>
  <c r="A3" i="29"/>
  <c r="BG67" i="11"/>
  <c r="BH67" i="11" s="1"/>
  <c r="BI67" i="11"/>
  <c r="Q22" i="21"/>
  <c r="Q43" i="21" s="1"/>
  <c r="CK169" i="11"/>
  <c r="D24" i="21"/>
  <c r="F24" i="21" s="1"/>
  <c r="D22" i="17"/>
  <c r="D23" i="17"/>
  <c r="A3" i="21"/>
  <c r="A3" i="17"/>
  <c r="A3" i="26"/>
  <c r="A3" i="14"/>
  <c r="A3" i="12"/>
  <c r="A3" i="13"/>
  <c r="A3" i="10"/>
  <c r="A3" i="11"/>
  <c r="A3" i="18"/>
  <c r="A3" i="8"/>
  <c r="AL131" i="11"/>
  <c r="F23" i="29" l="1"/>
  <c r="E43" i="29"/>
  <c r="BG68" i="11"/>
  <c r="BH68" i="11" s="1"/>
  <c r="BI68" i="11"/>
  <c r="F44" i="21"/>
  <c r="G24" i="21"/>
  <c r="D22" i="21"/>
  <c r="D23" i="21"/>
  <c r="G23" i="17"/>
  <c r="I23" i="17" s="1"/>
  <c r="G22" i="17"/>
  <c r="I22" i="17" s="1"/>
  <c r="H27" i="17"/>
  <c r="J42" i="26"/>
  <c r="N42" i="26"/>
  <c r="R42" i="26"/>
  <c r="V42" i="26"/>
  <c r="O42" i="26"/>
  <c r="S42" i="26"/>
  <c r="I42" i="26"/>
  <c r="M42" i="26"/>
  <c r="Q42" i="26"/>
  <c r="U42" i="26"/>
  <c r="Y42" i="26"/>
  <c r="K42" i="26"/>
  <c r="W42" i="26"/>
  <c r="L42" i="26"/>
  <c r="T42" i="26"/>
  <c r="X42" i="26"/>
  <c r="W43" i="26"/>
  <c r="S43" i="26"/>
  <c r="O43" i="26"/>
  <c r="K43" i="26"/>
  <c r="X43" i="26"/>
  <c r="T43" i="26"/>
  <c r="L43" i="26"/>
  <c r="Y43" i="26"/>
  <c r="U43" i="26"/>
  <c r="Q43" i="26"/>
  <c r="M43" i="26"/>
  <c r="I43" i="26"/>
  <c r="V43" i="26"/>
  <c r="N43" i="26"/>
  <c r="J43" i="26"/>
  <c r="Y24" i="21"/>
  <c r="Q24" i="21"/>
  <c r="V24" i="21"/>
  <c r="R24" i="21"/>
  <c r="W24" i="21"/>
  <c r="M24" i="21"/>
  <c r="K24" i="21"/>
  <c r="H24" i="21"/>
  <c r="X24" i="21"/>
  <c r="S24" i="21"/>
  <c r="O24" i="21"/>
  <c r="I24" i="21"/>
  <c r="J24" i="21"/>
  <c r="L24" i="21"/>
  <c r="N24" i="21"/>
  <c r="U24" i="21"/>
  <c r="P24" i="21"/>
  <c r="T24" i="21"/>
  <c r="G23" i="29" l="1"/>
  <c r="F43" i="29"/>
  <c r="BG69" i="11"/>
  <c r="BH69" i="11" s="1"/>
  <c r="BI69" i="11"/>
  <c r="J47" i="26"/>
  <c r="J60" i="26" s="1"/>
  <c r="Q47" i="26"/>
  <c r="M47" i="26"/>
  <c r="O47" i="26"/>
  <c r="X47" i="26"/>
  <c r="L47" i="26"/>
  <c r="S47" i="26"/>
  <c r="T47" i="26"/>
  <c r="I47" i="26"/>
  <c r="W47" i="26"/>
  <c r="K47" i="26"/>
  <c r="V47" i="26"/>
  <c r="Y47" i="26"/>
  <c r="U47" i="26"/>
  <c r="N47" i="26"/>
  <c r="R44" i="21"/>
  <c r="V44" i="21"/>
  <c r="X44" i="21"/>
  <c r="S44" i="21"/>
  <c r="Q44" i="21"/>
  <c r="N44" i="21"/>
  <c r="M44" i="21"/>
  <c r="W44" i="21"/>
  <c r="T44" i="21"/>
  <c r="K44" i="21"/>
  <c r="P44" i="21"/>
  <c r="Y44" i="21"/>
  <c r="U44" i="21"/>
  <c r="J44" i="21"/>
  <c r="L44" i="21"/>
  <c r="I44" i="21"/>
  <c r="G44" i="21"/>
  <c r="H44" i="21"/>
  <c r="O44" i="21"/>
  <c r="N23" i="21"/>
  <c r="G23" i="21"/>
  <c r="V23" i="21"/>
  <c r="Y23" i="21"/>
  <c r="R23" i="21"/>
  <c r="F23" i="21"/>
  <c r="M23" i="21"/>
  <c r="O23" i="21"/>
  <c r="I23" i="21"/>
  <c r="W23" i="21"/>
  <c r="T23" i="21"/>
  <c r="Q23" i="21"/>
  <c r="P23" i="21"/>
  <c r="L23" i="21"/>
  <c r="K23" i="21"/>
  <c r="S23" i="21"/>
  <c r="H23" i="21"/>
  <c r="X23" i="21"/>
  <c r="J23" i="21"/>
  <c r="U23" i="21"/>
  <c r="P43" i="26"/>
  <c r="P42" i="26"/>
  <c r="R43" i="26"/>
  <c r="R47" i="26" s="1"/>
  <c r="Z24" i="21"/>
  <c r="G43" i="29" l="1"/>
  <c r="J23" i="29"/>
  <c r="J43" i="29" s="1"/>
  <c r="BG70" i="11"/>
  <c r="BH70" i="11" s="1"/>
  <c r="BI70" i="11"/>
  <c r="J59" i="26"/>
  <c r="N59" i="26"/>
  <c r="N60" i="26"/>
  <c r="Y59" i="26"/>
  <c r="Y60" i="26"/>
  <c r="V59" i="26"/>
  <c r="V60" i="26"/>
  <c r="O59" i="26"/>
  <c r="O60" i="26"/>
  <c r="L59" i="26"/>
  <c r="L60" i="26"/>
  <c r="X59" i="26"/>
  <c r="X60" i="26"/>
  <c r="K59" i="26"/>
  <c r="K60" i="26"/>
  <c r="U59" i="26"/>
  <c r="U60" i="26"/>
  <c r="I59" i="26"/>
  <c r="I60" i="26"/>
  <c r="M59" i="26"/>
  <c r="M60" i="26"/>
  <c r="S59" i="26"/>
  <c r="S60" i="26"/>
  <c r="W59" i="26"/>
  <c r="W60" i="26"/>
  <c r="R59" i="26"/>
  <c r="R60" i="26"/>
  <c r="P47" i="26"/>
  <c r="T59" i="26"/>
  <c r="T60" i="26"/>
  <c r="Q59" i="26"/>
  <c r="Q60" i="26"/>
  <c r="Z23" i="21"/>
  <c r="AA24" i="21"/>
  <c r="AD24" i="21"/>
  <c r="Z22" i="21"/>
  <c r="BG71" i="11" l="1"/>
  <c r="BH71" i="11" s="1"/>
  <c r="BI71" i="11"/>
  <c r="P59" i="26"/>
  <c r="P60" i="26"/>
  <c r="AA22" i="21"/>
  <c r="AD22" i="21"/>
  <c r="BG72" i="11" l="1"/>
  <c r="BH72" i="11" s="1"/>
  <c r="BI72" i="11"/>
  <c r="L68" i="21"/>
  <c r="N68" i="21"/>
  <c r="M68" i="21"/>
  <c r="BG73" i="11" l="1"/>
  <c r="BH73" i="11" s="1"/>
  <c r="BI73" i="11"/>
  <c r="K28" i="26"/>
  <c r="U28" i="26"/>
  <c r="O28" i="26"/>
  <c r="Y28" i="26"/>
  <c r="J28" i="26"/>
  <c r="X28" i="26"/>
  <c r="M28" i="26"/>
  <c r="T28" i="26"/>
  <c r="I28" i="26"/>
  <c r="W28" i="26"/>
  <c r="S28" i="26"/>
  <c r="N28" i="26"/>
  <c r="L28" i="26"/>
  <c r="V28" i="26"/>
  <c r="Q28" i="26"/>
  <c r="P28" i="26"/>
  <c r="R28" i="26"/>
  <c r="BG74" i="11" l="1"/>
  <c r="BH74" i="11" s="1"/>
  <c r="BI74" i="11"/>
  <c r="G68" i="21"/>
  <c r="P68" i="21"/>
  <c r="R68" i="21"/>
  <c r="BG75" i="11" l="1"/>
  <c r="BH75" i="11" s="1"/>
  <c r="BI75" i="11"/>
  <c r="Q61" i="26"/>
  <c r="Q80" i="26" s="1"/>
  <c r="J61" i="26"/>
  <c r="J80" i="26" s="1"/>
  <c r="I61" i="26"/>
  <c r="I80" i="26" s="1"/>
  <c r="U61" i="26"/>
  <c r="U80" i="26" s="1"/>
  <c r="X61" i="26"/>
  <c r="X80" i="26" s="1"/>
  <c r="W61" i="26"/>
  <c r="W80" i="26" s="1"/>
  <c r="L61" i="26"/>
  <c r="L80" i="26" s="1"/>
  <c r="M61" i="26"/>
  <c r="M80" i="26" s="1"/>
  <c r="S61" i="26"/>
  <c r="S80" i="26" s="1"/>
  <c r="Y61" i="26"/>
  <c r="Y80" i="26" s="1"/>
  <c r="T61" i="26"/>
  <c r="T80" i="26" s="1"/>
  <c r="O61" i="26"/>
  <c r="O80" i="26" s="1"/>
  <c r="V61" i="26"/>
  <c r="V80" i="26" s="1"/>
  <c r="K61" i="26"/>
  <c r="K80" i="26" s="1"/>
  <c r="N61" i="26"/>
  <c r="N80" i="26" s="1"/>
  <c r="R61" i="26"/>
  <c r="R80" i="26" s="1"/>
  <c r="P61" i="26"/>
  <c r="P80" i="26" s="1"/>
  <c r="BG76" i="11" l="1"/>
  <c r="BH76" i="11" s="1"/>
  <c r="BI76" i="11"/>
  <c r="R64" i="26"/>
  <c r="R91" i="26" s="1"/>
  <c r="R92" i="26" s="1"/>
  <c r="R85" i="26"/>
  <c r="P64" i="26"/>
  <c r="P66" i="26" s="1"/>
  <c r="P85" i="26"/>
  <c r="W68" i="21"/>
  <c r="S68" i="21"/>
  <c r="O72" i="26"/>
  <c r="O64" i="26"/>
  <c r="S72" i="26"/>
  <c r="S64" i="26"/>
  <c r="X64" i="26"/>
  <c r="V64" i="26"/>
  <c r="Y64" i="26"/>
  <c r="W72" i="26"/>
  <c r="W64" i="26"/>
  <c r="J64" i="26"/>
  <c r="K72" i="26"/>
  <c r="K64" i="26"/>
  <c r="T72" i="26"/>
  <c r="T64" i="26"/>
  <c r="L72" i="26"/>
  <c r="L64" i="26"/>
  <c r="I72" i="26"/>
  <c r="I64" i="26"/>
  <c r="Q64" i="26"/>
  <c r="N85" i="26"/>
  <c r="N64" i="26"/>
  <c r="M72" i="26"/>
  <c r="M64" i="26"/>
  <c r="U72" i="26"/>
  <c r="U64" i="26"/>
  <c r="M85" i="26"/>
  <c r="J72" i="26"/>
  <c r="V72" i="26"/>
  <c r="N72" i="26"/>
  <c r="I85" i="26"/>
  <c r="Q72" i="26"/>
  <c r="X72" i="26"/>
  <c r="Y72" i="26"/>
  <c r="R72" i="26"/>
  <c r="P72" i="26"/>
  <c r="BG77" i="11" l="1"/>
  <c r="BH77" i="11" s="1"/>
  <c r="BI77" i="11"/>
  <c r="P91" i="26"/>
  <c r="P92" i="26" s="1"/>
  <c r="R66" i="26"/>
  <c r="Q66" i="26"/>
  <c r="Q91" i="26"/>
  <c r="Q92" i="26" s="1"/>
  <c r="K66" i="26"/>
  <c r="K91" i="26"/>
  <c r="K92" i="26" s="1"/>
  <c r="X66" i="26"/>
  <c r="X91" i="26"/>
  <c r="X92" i="26" s="1"/>
  <c r="S66" i="26"/>
  <c r="S91" i="26"/>
  <c r="S92" i="26" s="1"/>
  <c r="V66" i="26"/>
  <c r="V91" i="26"/>
  <c r="V92" i="26" s="1"/>
  <c r="I66" i="26"/>
  <c r="I91" i="26"/>
  <c r="I92" i="26" s="1"/>
  <c r="O66" i="26"/>
  <c r="O91" i="26"/>
  <c r="O92" i="26" s="1"/>
  <c r="U66" i="26"/>
  <c r="U91" i="26"/>
  <c r="U92" i="26" s="1"/>
  <c r="L66" i="26"/>
  <c r="L91" i="26"/>
  <c r="L92" i="26" s="1"/>
  <c r="T66" i="26"/>
  <c r="T91" i="26"/>
  <c r="T92" i="26" s="1"/>
  <c r="J66" i="26"/>
  <c r="J91" i="26"/>
  <c r="J92" i="26" s="1"/>
  <c r="M66" i="26"/>
  <c r="M91" i="26"/>
  <c r="M92" i="26" s="1"/>
  <c r="W66" i="26"/>
  <c r="W91" i="26"/>
  <c r="W92" i="26" s="1"/>
  <c r="N66" i="26"/>
  <c r="N91" i="26"/>
  <c r="N92" i="26" s="1"/>
  <c r="Y66" i="26"/>
  <c r="Y91" i="26"/>
  <c r="Y92" i="26" s="1"/>
  <c r="Q84" i="26"/>
  <c r="Q85" i="26"/>
  <c r="Y84" i="26"/>
  <c r="Y85" i="26"/>
  <c r="X81" i="26"/>
  <c r="X85" i="26"/>
  <c r="U81" i="26"/>
  <c r="U85" i="26"/>
  <c r="T84" i="26"/>
  <c r="T85" i="26"/>
  <c r="S81" i="26"/>
  <c r="S85" i="26"/>
  <c r="V84" i="26"/>
  <c r="V85" i="26"/>
  <c r="W84" i="26"/>
  <c r="W85" i="26"/>
  <c r="L84" i="26"/>
  <c r="L85" i="26"/>
  <c r="K81" i="26"/>
  <c r="K85" i="26"/>
  <c r="O84" i="26"/>
  <c r="O85" i="26"/>
  <c r="J84" i="26"/>
  <c r="J85" i="26"/>
  <c r="T68" i="21"/>
  <c r="J68" i="21"/>
  <c r="I68" i="21"/>
  <c r="V81" i="26"/>
  <c r="Q81" i="26"/>
  <c r="M81" i="26"/>
  <c r="X84" i="26"/>
  <c r="Y81" i="26"/>
  <c r="J81" i="26"/>
  <c r="N84" i="26"/>
  <c r="N81" i="26"/>
  <c r="M84" i="26"/>
  <c r="W81" i="26"/>
  <c r="L81" i="26"/>
  <c r="S84" i="26"/>
  <c r="T81" i="26"/>
  <c r="I84" i="26"/>
  <c r="K84" i="26"/>
  <c r="U84" i="26"/>
  <c r="I81" i="26"/>
  <c r="O81" i="26"/>
  <c r="Y75" i="26"/>
  <c r="R84" i="26"/>
  <c r="R81" i="26"/>
  <c r="P84" i="26"/>
  <c r="P81" i="26"/>
  <c r="BG78" i="11" l="1"/>
  <c r="BH78" i="11" s="1"/>
  <c r="BI78" i="11"/>
  <c r="F67" i="26"/>
  <c r="BG79" i="11" l="1"/>
  <c r="BH79" i="11" s="1"/>
  <c r="BI79" i="11"/>
  <c r="R64" i="13"/>
  <c r="R69" i="13" s="1"/>
  <c r="D25" i="29" s="1"/>
  <c r="R9" i="13"/>
  <c r="E25" i="29" l="1"/>
  <c r="D45" i="29"/>
  <c r="D47" i="29" s="1"/>
  <c r="D59" i="29" s="1"/>
  <c r="D27" i="29"/>
  <c r="BG80" i="11"/>
  <c r="BH80" i="11" s="1"/>
  <c r="BI80" i="11"/>
  <c r="D26" i="21"/>
  <c r="F26" i="21" s="1"/>
  <c r="D25" i="17"/>
  <c r="D45" i="17" s="1"/>
  <c r="D47" i="17" s="1"/>
  <c r="D59" i="17" s="1"/>
  <c r="BJ9" i="13"/>
  <c r="D72" i="29" l="1"/>
  <c r="D28" i="29"/>
  <c r="D60" i="29" s="1"/>
  <c r="D61" i="29" s="1"/>
  <c r="F25" i="29"/>
  <c r="E45" i="29"/>
  <c r="E47" i="29" s="1"/>
  <c r="E59" i="29" s="1"/>
  <c r="E27" i="29"/>
  <c r="BG81" i="11"/>
  <c r="BH81" i="11" s="1"/>
  <c r="BI81" i="11"/>
  <c r="G25" i="17"/>
  <c r="I25" i="17" s="1"/>
  <c r="I27" i="17" s="1"/>
  <c r="D27" i="17"/>
  <c r="R26" i="21"/>
  <c r="R46" i="21" s="1"/>
  <c r="R48" i="21" s="1"/>
  <c r="P26" i="21"/>
  <c r="P46" i="21" s="1"/>
  <c r="P48" i="21" s="1"/>
  <c r="S26" i="21"/>
  <c r="S46" i="21" s="1"/>
  <c r="S48" i="21" s="1"/>
  <c r="L26" i="21"/>
  <c r="L46" i="21" s="1"/>
  <c r="L48" i="21" s="1"/>
  <c r="V26" i="21"/>
  <c r="V46" i="21" s="1"/>
  <c r="V48" i="21" s="1"/>
  <c r="W26" i="21"/>
  <c r="W46" i="21" s="1"/>
  <c r="W48" i="21" s="1"/>
  <c r="J26" i="21"/>
  <c r="J46" i="21" s="1"/>
  <c r="J48" i="21" s="1"/>
  <c r="I26" i="21"/>
  <c r="I46" i="21" s="1"/>
  <c r="I48" i="21" s="1"/>
  <c r="H26" i="21"/>
  <c r="H46" i="21" s="1"/>
  <c r="H48" i="21" s="1"/>
  <c r="Q26" i="21"/>
  <c r="Q46" i="21" s="1"/>
  <c r="Q48" i="21" s="1"/>
  <c r="F46" i="21"/>
  <c r="F48" i="21" s="1"/>
  <c r="N26" i="21"/>
  <c r="N46" i="21" s="1"/>
  <c r="N48" i="21" s="1"/>
  <c r="K26" i="21"/>
  <c r="K46" i="21" s="1"/>
  <c r="K48" i="21" s="1"/>
  <c r="M26" i="21"/>
  <c r="M46" i="21" s="1"/>
  <c r="M48" i="21" s="1"/>
  <c r="T26" i="21"/>
  <c r="T46" i="21" s="1"/>
  <c r="T48" i="21" s="1"/>
  <c r="G26" i="21"/>
  <c r="G46" i="21" s="1"/>
  <c r="G48" i="21" s="1"/>
  <c r="U26" i="21"/>
  <c r="U46" i="21" s="1"/>
  <c r="U48" i="21" s="1"/>
  <c r="O26" i="21"/>
  <c r="O46" i="21" s="1"/>
  <c r="O48" i="21" s="1"/>
  <c r="X26" i="21"/>
  <c r="X46" i="21" s="1"/>
  <c r="X48" i="21" s="1"/>
  <c r="Y26" i="21"/>
  <c r="Y46" i="21" s="1"/>
  <c r="Y48" i="21" s="1"/>
  <c r="D28" i="21"/>
  <c r="A34" i="10"/>
  <c r="D73" i="17" l="1"/>
  <c r="G73" i="17" s="1"/>
  <c r="I73" i="17" s="1"/>
  <c r="D28" i="17"/>
  <c r="D63" i="29"/>
  <c r="D79" i="29"/>
  <c r="D89" i="29"/>
  <c r="D71" i="29"/>
  <c r="D73" i="29" s="1"/>
  <c r="D74" i="29" s="1"/>
  <c r="E72" i="29"/>
  <c r="E28" i="29"/>
  <c r="E60" i="29" s="1"/>
  <c r="E61" i="29" s="1"/>
  <c r="G25" i="29"/>
  <c r="F45" i="29"/>
  <c r="F47" i="29" s="1"/>
  <c r="F59" i="29" s="1"/>
  <c r="F27" i="29"/>
  <c r="BG82" i="11"/>
  <c r="BH82" i="11" s="1"/>
  <c r="BI82" i="11"/>
  <c r="A47" i="10"/>
  <c r="A74" i="10" s="1"/>
  <c r="X28" i="21"/>
  <c r="X29" i="21" s="1"/>
  <c r="P28" i="21"/>
  <c r="P29" i="21" s="1"/>
  <c r="K28" i="21"/>
  <c r="K29" i="21" s="1"/>
  <c r="Q28" i="21"/>
  <c r="Q29" i="21" s="1"/>
  <c r="R28" i="21"/>
  <c r="R29" i="21" s="1"/>
  <c r="V28" i="21"/>
  <c r="V29" i="21" s="1"/>
  <c r="L28" i="21"/>
  <c r="L29" i="21" s="1"/>
  <c r="U28" i="21"/>
  <c r="U29" i="21" s="1"/>
  <c r="G28" i="21"/>
  <c r="G29" i="21" s="1"/>
  <c r="G27" i="17"/>
  <c r="N28" i="21"/>
  <c r="N29" i="21" s="1"/>
  <c r="I28" i="21"/>
  <c r="I29" i="21" s="1"/>
  <c r="J28" i="21"/>
  <c r="J29" i="21" s="1"/>
  <c r="W28" i="21"/>
  <c r="W29" i="21" s="1"/>
  <c r="Y28" i="21"/>
  <c r="Y29" i="21" s="1"/>
  <c r="T28" i="21"/>
  <c r="T29" i="21" s="1"/>
  <c r="Z26" i="21"/>
  <c r="F28" i="21"/>
  <c r="H28" i="21"/>
  <c r="H29" i="21" s="1"/>
  <c r="S28" i="21"/>
  <c r="S29" i="21" s="1"/>
  <c r="O28" i="21"/>
  <c r="O29" i="21" s="1"/>
  <c r="M28" i="21"/>
  <c r="M29" i="21" s="1"/>
  <c r="E89" i="29" l="1"/>
  <c r="E90" i="29" s="1"/>
  <c r="E63" i="29"/>
  <c r="E71" i="29"/>
  <c r="E73" i="29" s="1"/>
  <c r="E74" i="29" s="1"/>
  <c r="E79" i="29"/>
  <c r="G45" i="29"/>
  <c r="G47" i="29" s="1"/>
  <c r="G59" i="29" s="1"/>
  <c r="G27" i="29"/>
  <c r="J25" i="29"/>
  <c r="D90" i="29"/>
  <c r="D83" i="29"/>
  <c r="D80" i="29"/>
  <c r="D84" i="29"/>
  <c r="F72" i="29"/>
  <c r="F28" i="29"/>
  <c r="F60" i="29" s="1"/>
  <c r="F61" i="29" s="1"/>
  <c r="E64" i="29"/>
  <c r="D65" i="29"/>
  <c r="BG83" i="11"/>
  <c r="BH83" i="11" s="1"/>
  <c r="BI83" i="11"/>
  <c r="F29" i="21"/>
  <c r="F60" i="21" s="1"/>
  <c r="D60" i="17"/>
  <c r="L74" i="21"/>
  <c r="Q74" i="21"/>
  <c r="K74" i="21"/>
  <c r="O74" i="21"/>
  <c r="S74" i="21"/>
  <c r="M74" i="21"/>
  <c r="V74" i="21"/>
  <c r="J74" i="21"/>
  <c r="I74" i="21"/>
  <c r="P74" i="21"/>
  <c r="U74" i="21"/>
  <c r="R74" i="21"/>
  <c r="H74" i="21"/>
  <c r="G74" i="21"/>
  <c r="X74" i="21"/>
  <c r="Y74" i="21"/>
  <c r="W74" i="21"/>
  <c r="N74" i="21"/>
  <c r="F74" i="21"/>
  <c r="AA26" i="21"/>
  <c r="AD26" i="21"/>
  <c r="AD28" i="21" s="1"/>
  <c r="Z28" i="21"/>
  <c r="T74" i="21"/>
  <c r="A91" i="10"/>
  <c r="G72" i="29" l="1"/>
  <c r="G28" i="29"/>
  <c r="G60" i="29" s="1"/>
  <c r="G61" i="29" s="1"/>
  <c r="D85" i="29"/>
  <c r="E83" i="29"/>
  <c r="E80" i="29"/>
  <c r="E84" i="29"/>
  <c r="F89" i="29"/>
  <c r="F63" i="29"/>
  <c r="F79" i="29"/>
  <c r="F71" i="29"/>
  <c r="F73" i="29" s="1"/>
  <c r="F74" i="29" s="1"/>
  <c r="F64" i="29"/>
  <c r="E65" i="29"/>
  <c r="E66" i="29" s="1"/>
  <c r="J27" i="29"/>
  <c r="J45" i="29"/>
  <c r="J47" i="29" s="1"/>
  <c r="J59" i="29" s="1"/>
  <c r="BG84" i="11"/>
  <c r="BH84" i="11" s="1"/>
  <c r="BI84" i="11"/>
  <c r="D61" i="17"/>
  <c r="Z74" i="21"/>
  <c r="AD74" i="21" s="1"/>
  <c r="G60" i="21"/>
  <c r="G61" i="21"/>
  <c r="J61" i="21"/>
  <c r="J60" i="21"/>
  <c r="V61" i="21"/>
  <c r="V60" i="21"/>
  <c r="K60" i="21"/>
  <c r="K61" i="21"/>
  <c r="M60" i="21"/>
  <c r="M61" i="21"/>
  <c r="N60" i="21"/>
  <c r="N61" i="21"/>
  <c r="X61" i="21"/>
  <c r="X60" i="21"/>
  <c r="T61" i="21"/>
  <c r="T60" i="21"/>
  <c r="AA28" i="21"/>
  <c r="S61" i="21"/>
  <c r="S60" i="21"/>
  <c r="F61" i="21"/>
  <c r="O61" i="21"/>
  <c r="O60" i="21"/>
  <c r="W60" i="21"/>
  <c r="W61" i="21"/>
  <c r="P60" i="21"/>
  <c r="P61" i="21"/>
  <c r="Y60" i="21"/>
  <c r="Y61" i="21"/>
  <c r="L61" i="21"/>
  <c r="L60" i="21"/>
  <c r="H61" i="21"/>
  <c r="H60" i="21"/>
  <c r="R60" i="21"/>
  <c r="R61" i="21"/>
  <c r="U61" i="21"/>
  <c r="U60" i="21"/>
  <c r="Q61" i="21"/>
  <c r="Q60" i="21"/>
  <c r="I61" i="21"/>
  <c r="I60" i="21"/>
  <c r="A100" i="10"/>
  <c r="E85" i="29" l="1"/>
  <c r="J28" i="29"/>
  <c r="J60" i="29" s="1"/>
  <c r="J61" i="29" s="1"/>
  <c r="J72" i="29"/>
  <c r="F90" i="29"/>
  <c r="G79" i="29"/>
  <c r="G71" i="29"/>
  <c r="G73" i="29" s="1"/>
  <c r="G74" i="29" s="1"/>
  <c r="G89" i="29"/>
  <c r="G90" i="29" s="1"/>
  <c r="G63" i="29"/>
  <c r="F83" i="29"/>
  <c r="F80" i="29"/>
  <c r="F84" i="29"/>
  <c r="G64" i="29"/>
  <c r="F65" i="29"/>
  <c r="F66" i="29" s="1"/>
  <c r="D80" i="17"/>
  <c r="D85" i="17" s="1"/>
  <c r="D72" i="17"/>
  <c r="BG85" i="11"/>
  <c r="BH85" i="11" s="1"/>
  <c r="BI85" i="11"/>
  <c r="D64" i="17"/>
  <c r="N62" i="21"/>
  <c r="N81" i="21" s="1"/>
  <c r="I62" i="21"/>
  <c r="I81" i="21" s="1"/>
  <c r="X62" i="21"/>
  <c r="X81" i="21" s="1"/>
  <c r="G62" i="21"/>
  <c r="G81" i="21" s="1"/>
  <c r="L62" i="21"/>
  <c r="L81" i="21" s="1"/>
  <c r="U62" i="21"/>
  <c r="U81" i="21" s="1"/>
  <c r="V62" i="21"/>
  <c r="V81" i="21" s="1"/>
  <c r="H62" i="21"/>
  <c r="H81" i="21" s="1"/>
  <c r="S62" i="21"/>
  <c r="S81" i="21" s="1"/>
  <c r="F62" i="21"/>
  <c r="O62" i="21"/>
  <c r="O81" i="21" s="1"/>
  <c r="J62" i="21"/>
  <c r="J81" i="21" s="1"/>
  <c r="W62" i="21"/>
  <c r="W81" i="21" s="1"/>
  <c r="K62" i="21"/>
  <c r="K81" i="21" s="1"/>
  <c r="M62" i="21"/>
  <c r="M81" i="21" s="1"/>
  <c r="T62" i="21"/>
  <c r="T81" i="21" s="1"/>
  <c r="Y62" i="21"/>
  <c r="Y81" i="21" s="1"/>
  <c r="Z61" i="21"/>
  <c r="P62" i="21"/>
  <c r="P81" i="21" s="1"/>
  <c r="R62" i="21"/>
  <c r="R81" i="21" s="1"/>
  <c r="Z60" i="21"/>
  <c r="Q62" i="21"/>
  <c r="Q81" i="21" s="1"/>
  <c r="A108" i="10"/>
  <c r="A116" i="10" s="1"/>
  <c r="A124" i="10" s="1"/>
  <c r="J90" i="29" l="1"/>
  <c r="G65" i="29"/>
  <c r="G66" i="29" s="1"/>
  <c r="F85" i="29"/>
  <c r="G83" i="29"/>
  <c r="G80" i="29"/>
  <c r="G84" i="29"/>
  <c r="J79" i="29"/>
  <c r="J71" i="29"/>
  <c r="D66" i="17"/>
  <c r="D67" i="17" s="1"/>
  <c r="D90" i="17"/>
  <c r="D91" i="17" s="1"/>
  <c r="D84" i="17"/>
  <c r="D86" i="17" s="1"/>
  <c r="D81" i="17"/>
  <c r="BG86" i="11"/>
  <c r="BH86" i="11" s="1"/>
  <c r="BI86" i="11"/>
  <c r="F81" i="21"/>
  <c r="G72" i="17"/>
  <c r="G75" i="17" s="1"/>
  <c r="N73" i="21"/>
  <c r="N76" i="21" s="1"/>
  <c r="N86" i="21"/>
  <c r="Y73" i="21"/>
  <c r="Y75" i="21" s="1"/>
  <c r="Y82" i="21"/>
  <c r="V73" i="21"/>
  <c r="V75" i="21" s="1"/>
  <c r="X73" i="21"/>
  <c r="X76" i="21" s="1"/>
  <c r="Q73" i="21"/>
  <c r="Q75" i="21" s="1"/>
  <c r="Q76" i="21" s="1"/>
  <c r="U73" i="21"/>
  <c r="U76" i="21" s="1"/>
  <c r="U82" i="21"/>
  <c r="D74" i="17"/>
  <c r="G74" i="17" s="1"/>
  <c r="X65" i="21"/>
  <c r="X91" i="21" s="1"/>
  <c r="X92" i="21" s="1"/>
  <c r="N65" i="21"/>
  <c r="N67" i="21" s="1"/>
  <c r="H85" i="21"/>
  <c r="H73" i="21"/>
  <c r="H75" i="21" s="1"/>
  <c r="H76" i="21" s="1"/>
  <c r="J85" i="21"/>
  <c r="J73" i="21"/>
  <c r="J75" i="21" s="1"/>
  <c r="J76" i="21" s="1"/>
  <c r="O65" i="21"/>
  <c r="O67" i="21" s="1"/>
  <c r="O73" i="21"/>
  <c r="O76" i="21" s="1"/>
  <c r="S65" i="21"/>
  <c r="S67" i="21" s="1"/>
  <c r="S73" i="21"/>
  <c r="S75" i="21" s="1"/>
  <c r="S76" i="21" s="1"/>
  <c r="L65" i="21"/>
  <c r="L67" i="21" s="1"/>
  <c r="L73" i="21"/>
  <c r="L76" i="21" s="1"/>
  <c r="R73" i="21"/>
  <c r="R75" i="21" s="1"/>
  <c r="R76" i="21" s="1"/>
  <c r="G65" i="21"/>
  <c r="G91" i="21" s="1"/>
  <c r="G92" i="21" s="1"/>
  <c r="G73" i="21"/>
  <c r="G75" i="21" s="1"/>
  <c r="G76" i="21" s="1"/>
  <c r="P65" i="21"/>
  <c r="P91" i="21" s="1"/>
  <c r="P92" i="21" s="1"/>
  <c r="P73" i="21"/>
  <c r="P75" i="21" s="1"/>
  <c r="P76" i="21" s="1"/>
  <c r="I65" i="21"/>
  <c r="I67" i="21" s="1"/>
  <c r="I73" i="21"/>
  <c r="I75" i="21" s="1"/>
  <c r="I76" i="21" s="1"/>
  <c r="K65" i="21"/>
  <c r="K67" i="21" s="1"/>
  <c r="K68" i="21" s="1"/>
  <c r="K73" i="21"/>
  <c r="K76" i="21" s="1"/>
  <c r="T73" i="21"/>
  <c r="T75" i="21" s="1"/>
  <c r="T76" i="21" s="1"/>
  <c r="M85" i="21"/>
  <c r="M73" i="21"/>
  <c r="M76" i="21" s="1"/>
  <c r="W85" i="21"/>
  <c r="W73" i="21"/>
  <c r="W75" i="21" s="1"/>
  <c r="W76" i="21" s="1"/>
  <c r="F65" i="21"/>
  <c r="F91" i="21" s="1"/>
  <c r="F92" i="21" s="1"/>
  <c r="F73" i="21"/>
  <c r="F75" i="21" s="1"/>
  <c r="F76" i="21" s="1"/>
  <c r="D75" i="17"/>
  <c r="I82" i="21"/>
  <c r="G82" i="21"/>
  <c r="H65" i="21"/>
  <c r="U65" i="21"/>
  <c r="K82" i="21"/>
  <c r="J65" i="21"/>
  <c r="S82" i="21"/>
  <c r="V65" i="21"/>
  <c r="O82" i="21"/>
  <c r="R65" i="21"/>
  <c r="M65" i="21"/>
  <c r="W65" i="21"/>
  <c r="Z62" i="21"/>
  <c r="T65" i="21"/>
  <c r="Y65" i="21"/>
  <c r="P82" i="21"/>
  <c r="Q65" i="21"/>
  <c r="H67" i="26"/>
  <c r="G67" i="26"/>
  <c r="N75" i="26"/>
  <c r="U75" i="26"/>
  <c r="L75" i="26"/>
  <c r="Q75" i="26"/>
  <c r="O75" i="26"/>
  <c r="S75" i="26"/>
  <c r="M75" i="26"/>
  <c r="P75" i="26"/>
  <c r="R75" i="26"/>
  <c r="X75" i="26"/>
  <c r="K75" i="26"/>
  <c r="J75" i="26"/>
  <c r="T75" i="26"/>
  <c r="W75" i="26"/>
  <c r="I75" i="26"/>
  <c r="V75" i="26"/>
  <c r="BJ114" i="11"/>
  <c r="BJ119" i="11" s="1"/>
  <c r="BJ9" i="11"/>
  <c r="BJ129" i="11"/>
  <c r="G23" i="26" s="1"/>
  <c r="BJ124" i="11"/>
  <c r="J73" i="29" l="1"/>
  <c r="J74" i="29"/>
  <c r="J80" i="29"/>
  <c r="J84" i="29"/>
  <c r="J83" i="29"/>
  <c r="G85" i="29"/>
  <c r="BG87" i="11"/>
  <c r="BH87" i="11" s="1"/>
  <c r="BI87" i="11"/>
  <c r="F82" i="21"/>
  <c r="F86" i="21"/>
  <c r="V76" i="21"/>
  <c r="Y76" i="21"/>
  <c r="I72" i="17"/>
  <c r="I74" i="17" s="1"/>
  <c r="U75" i="21"/>
  <c r="N75" i="21"/>
  <c r="X75" i="21"/>
  <c r="X67" i="21"/>
  <c r="N91" i="21"/>
  <c r="N92" i="21" s="1"/>
  <c r="N85" i="21"/>
  <c r="N87" i="21" s="1"/>
  <c r="O91" i="21"/>
  <c r="O92" i="21" s="1"/>
  <c r="N82" i="21"/>
  <c r="T86" i="21"/>
  <c r="T82" i="21"/>
  <c r="R86" i="21"/>
  <c r="R82" i="21"/>
  <c r="M86" i="21"/>
  <c r="M87" i="21" s="1"/>
  <c r="M82" i="21"/>
  <c r="X86" i="21"/>
  <c r="X82" i="21"/>
  <c r="Q86" i="21"/>
  <c r="Q82" i="21"/>
  <c r="J86" i="21"/>
  <c r="J87" i="21" s="1"/>
  <c r="J82" i="21"/>
  <c r="L86" i="21"/>
  <c r="L82" i="21"/>
  <c r="H86" i="21"/>
  <c r="H87" i="21" s="1"/>
  <c r="H82" i="21"/>
  <c r="W86" i="21"/>
  <c r="W87" i="21" s="1"/>
  <c r="W82" i="21"/>
  <c r="K91" i="21"/>
  <c r="K92" i="21" s="1"/>
  <c r="V86" i="21"/>
  <c r="V82" i="21"/>
  <c r="I91" i="21"/>
  <c r="I92" i="21" s="1"/>
  <c r="L91" i="21"/>
  <c r="L92" i="21" s="1"/>
  <c r="G67" i="21"/>
  <c r="X85" i="21"/>
  <c r="F67" i="21"/>
  <c r="F68" i="21" s="1"/>
  <c r="P67" i="21"/>
  <c r="S91" i="21"/>
  <c r="S92" i="21" s="1"/>
  <c r="U86" i="21"/>
  <c r="K85" i="21"/>
  <c r="K86" i="21"/>
  <c r="O85" i="21"/>
  <c r="O86" i="21"/>
  <c r="I85" i="21"/>
  <c r="I86" i="21"/>
  <c r="G86" i="21"/>
  <c r="P86" i="21"/>
  <c r="Y86" i="21"/>
  <c r="S86" i="21"/>
  <c r="G85" i="21"/>
  <c r="Y67" i="21"/>
  <c r="Y91" i="21"/>
  <c r="Y92" i="21" s="1"/>
  <c r="W67" i="21"/>
  <c r="W91" i="21"/>
  <c r="W92" i="21" s="1"/>
  <c r="U67" i="21"/>
  <c r="U91" i="21"/>
  <c r="U92" i="21" s="1"/>
  <c r="R67" i="21"/>
  <c r="R91" i="21"/>
  <c r="R92" i="21" s="1"/>
  <c r="T67" i="21"/>
  <c r="T91" i="21"/>
  <c r="T92" i="21" s="1"/>
  <c r="L85" i="21"/>
  <c r="Q67" i="21"/>
  <c r="Q91" i="21"/>
  <c r="Q92" i="21" s="1"/>
  <c r="V67" i="21"/>
  <c r="V91" i="21"/>
  <c r="V92" i="21" s="1"/>
  <c r="J67" i="21"/>
  <c r="J91" i="21"/>
  <c r="J92" i="21" s="1"/>
  <c r="M67" i="21"/>
  <c r="M91" i="21"/>
  <c r="M92" i="21" s="1"/>
  <c r="H67" i="21"/>
  <c r="H68" i="21" s="1"/>
  <c r="H91" i="21"/>
  <c r="H92" i="21" s="1"/>
  <c r="L75" i="21"/>
  <c r="K75" i="21"/>
  <c r="G43" i="26"/>
  <c r="S85" i="21"/>
  <c r="U85" i="21"/>
  <c r="V85" i="21"/>
  <c r="O75" i="21"/>
  <c r="F85" i="21"/>
  <c r="M75" i="21"/>
  <c r="T85" i="21"/>
  <c r="Y85" i="21"/>
  <c r="R85" i="21"/>
  <c r="Z73" i="21"/>
  <c r="AD73" i="21" s="1"/>
  <c r="AD75" i="21" s="1"/>
  <c r="P85" i="21"/>
  <c r="Q85" i="21"/>
  <c r="G22" i="26"/>
  <c r="BJ131" i="11"/>
  <c r="J85" i="29" l="1"/>
  <c r="BG88" i="11"/>
  <c r="BH88" i="11" s="1"/>
  <c r="BI88" i="11"/>
  <c r="V87" i="21"/>
  <c r="X87" i="21"/>
  <c r="T87" i="21"/>
  <c r="R87" i="21"/>
  <c r="L87" i="21"/>
  <c r="O87" i="21"/>
  <c r="K87" i="21"/>
  <c r="G87" i="21"/>
  <c r="I87" i="21"/>
  <c r="Z86" i="21"/>
  <c r="D92" i="21"/>
  <c r="D91" i="21"/>
  <c r="S87" i="21"/>
  <c r="Y87" i="21"/>
  <c r="U87" i="21"/>
  <c r="F87" i="21"/>
  <c r="Z85" i="21"/>
  <c r="Z75" i="21"/>
  <c r="Z76" i="21" s="1"/>
  <c r="P87" i="21"/>
  <c r="Q87" i="21"/>
  <c r="G42" i="26"/>
  <c r="G47" i="26" s="1"/>
  <c r="BG89" i="11" l="1"/>
  <c r="BH89" i="11" s="1"/>
  <c r="BI89" i="11"/>
  <c r="G59" i="26"/>
  <c r="G60" i="26"/>
  <c r="Z87" i="21"/>
  <c r="CC13" i="11"/>
  <c r="CD13" i="11" s="1"/>
  <c r="BG90" i="11" l="1"/>
  <c r="BH90" i="11" s="1"/>
  <c r="BI90" i="11"/>
  <c r="BI129" i="11"/>
  <c r="F23" i="26" s="1"/>
  <c r="BI124" i="11"/>
  <c r="F22" i="26" s="1"/>
  <c r="BG91" i="11" l="1"/>
  <c r="BH91" i="11" s="1"/>
  <c r="BI91" i="11"/>
  <c r="F43" i="26"/>
  <c r="BG92" i="11" l="1"/>
  <c r="BH92" i="11" s="1"/>
  <c r="BI92" i="11"/>
  <c r="F42" i="26"/>
  <c r="F47" i="26" s="1"/>
  <c r="F60" i="26" s="1"/>
  <c r="BG93" i="11" l="1"/>
  <c r="BH93" i="11" s="1"/>
  <c r="BI93" i="11"/>
  <c r="CC93" i="11" s="1"/>
  <c r="CD93" i="11" s="1"/>
  <c r="F59" i="26"/>
  <c r="BO124" i="11"/>
  <c r="CC82" i="11"/>
  <c r="CD82" i="11" s="1"/>
  <c r="CC89" i="11"/>
  <c r="CD89" i="11" s="1"/>
  <c r="CC90" i="11"/>
  <c r="CD90" i="11" s="1"/>
  <c r="CC47" i="11"/>
  <c r="CD47" i="11" s="1"/>
  <c r="BX114" i="11"/>
  <c r="BX119" i="11" s="1"/>
  <c r="BZ114" i="11"/>
  <c r="BZ119" i="11" s="1"/>
  <c r="CC49" i="11"/>
  <c r="CD49" i="11" s="1"/>
  <c r="CC66" i="11"/>
  <c r="CD66" i="11" s="1"/>
  <c r="CC80" i="11"/>
  <c r="CD80" i="11" s="1"/>
  <c r="BS124" i="11"/>
  <c r="CC72" i="11"/>
  <c r="CD72" i="11" s="1"/>
  <c r="CC31" i="11"/>
  <c r="CD31" i="11" s="1"/>
  <c r="BU124" i="11"/>
  <c r="CC42" i="11"/>
  <c r="CD42" i="11" s="1"/>
  <c r="BW124" i="11"/>
  <c r="CC74" i="11"/>
  <c r="CD74" i="11" s="1"/>
  <c r="CC32" i="11"/>
  <c r="CD32" i="11" s="1"/>
  <c r="BS114" i="11"/>
  <c r="BS119" i="11" s="1"/>
  <c r="CC25" i="11"/>
  <c r="CD25" i="11" s="1"/>
  <c r="CC91" i="11"/>
  <c r="CD91" i="11" s="1"/>
  <c r="CC26" i="11"/>
  <c r="CD26" i="11" s="1"/>
  <c r="CC40" i="11"/>
  <c r="CD40" i="11" s="1"/>
  <c r="BT114" i="11"/>
  <c r="BT119" i="11" s="1"/>
  <c r="CC18" i="11"/>
  <c r="CD18" i="11" s="1"/>
  <c r="CC23" i="11"/>
  <c r="CD23" i="11" s="1"/>
  <c r="CC35" i="11"/>
  <c r="CD35" i="11" s="1"/>
  <c r="BZ129" i="11"/>
  <c r="BZ9" i="11"/>
  <c r="CC43" i="11"/>
  <c r="CD43" i="11" s="1"/>
  <c r="CC34" i="11"/>
  <c r="CD34" i="11" s="1"/>
  <c r="CC87" i="11"/>
  <c r="CD87" i="11" s="1"/>
  <c r="CC37" i="11"/>
  <c r="CD37" i="11" s="1"/>
  <c r="CC79" i="11"/>
  <c r="CD79" i="11" s="1"/>
  <c r="CC75" i="11"/>
  <c r="CD75" i="11" s="1"/>
  <c r="CC59" i="11"/>
  <c r="CD59" i="11" s="1"/>
  <c r="CC52" i="11"/>
  <c r="CD52" i="11" s="1"/>
  <c r="BX129" i="11"/>
  <c r="BX9" i="11"/>
  <c r="CA124" i="11"/>
  <c r="CC62" i="11"/>
  <c r="CD62" i="11" s="1"/>
  <c r="CC30" i="11"/>
  <c r="CD30" i="11" s="1"/>
  <c r="CC16" i="11"/>
  <c r="CD16" i="11" s="1"/>
  <c r="BK114" i="11"/>
  <c r="CC57" i="11"/>
  <c r="CD57" i="11" s="1"/>
  <c r="BY114" i="11"/>
  <c r="BW114" i="11"/>
  <c r="BW119" i="11" s="1"/>
  <c r="CC73" i="11"/>
  <c r="CD73" i="11" s="1"/>
  <c r="CC48" i="11"/>
  <c r="CD48" i="11" s="1"/>
  <c r="CC92" i="11"/>
  <c r="CD92" i="11" s="1"/>
  <c r="BV114" i="11"/>
  <c r="BV119" i="11" s="1"/>
  <c r="CC78" i="11"/>
  <c r="CD78" i="11" s="1"/>
  <c r="CC76" i="11"/>
  <c r="CD76" i="11" s="1"/>
  <c r="CC60" i="11"/>
  <c r="CD60" i="11" s="1"/>
  <c r="CC55" i="11"/>
  <c r="CD55" i="11" s="1"/>
  <c r="CC39" i="11"/>
  <c r="CD39" i="11" s="1"/>
  <c r="CC21" i="11"/>
  <c r="CD21" i="11" s="1"/>
  <c r="CC19" i="11"/>
  <c r="CD19" i="11" s="1"/>
  <c r="CC85" i="11"/>
  <c r="CD85" i="11" s="1"/>
  <c r="CC63" i="11"/>
  <c r="CD63" i="11" s="1"/>
  <c r="CC68" i="11"/>
  <c r="CD68" i="11" s="1"/>
  <c r="BR9" i="11"/>
  <c r="BR129" i="11"/>
  <c r="BK9" i="11"/>
  <c r="BT129" i="11"/>
  <c r="BT9" i="11"/>
  <c r="BK129" i="11"/>
  <c r="H23" i="26" s="1"/>
  <c r="BM9" i="11"/>
  <c r="BM129" i="11"/>
  <c r="BP124" i="11"/>
  <c r="CC56" i="11"/>
  <c r="CD56" i="11" s="1"/>
  <c r="BM114" i="11"/>
  <c r="BM119" i="11" s="1"/>
  <c r="CC77" i="11"/>
  <c r="CD77" i="11" s="1"/>
  <c r="BY124" i="11"/>
  <c r="BR124" i="11"/>
  <c r="BU114" i="11"/>
  <c r="BU119" i="11" s="1"/>
  <c r="CC15" i="11"/>
  <c r="CD15" i="11" s="1"/>
  <c r="CC71" i="11"/>
  <c r="CD71" i="11" s="1"/>
  <c r="CC29" i="11"/>
  <c r="CD29" i="11" s="1"/>
  <c r="BW9" i="11"/>
  <c r="BW129" i="11"/>
  <c r="CC86" i="11"/>
  <c r="CD86" i="11" s="1"/>
  <c r="BS129" i="11"/>
  <c r="BS9" i="11"/>
  <c r="CC46" i="11"/>
  <c r="CD46" i="11" s="1"/>
  <c r="BN124" i="11"/>
  <c r="CA114" i="11"/>
  <c r="CA119" i="11" s="1"/>
  <c r="CC38" i="11"/>
  <c r="CD38" i="11" s="1"/>
  <c r="BZ124" i="11"/>
  <c r="CC22" i="11"/>
  <c r="CD22" i="11" s="1"/>
  <c r="CC20" i="11"/>
  <c r="CD20" i="11" s="1"/>
  <c r="CC67" i="11"/>
  <c r="CD67" i="11" s="1"/>
  <c r="CC28" i="11"/>
  <c r="CD28" i="11" s="1"/>
  <c r="CC65" i="11"/>
  <c r="CD65" i="11" s="1"/>
  <c r="BN9" i="11"/>
  <c r="BN129" i="11"/>
  <c r="CC81" i="11"/>
  <c r="CD81" i="11" s="1"/>
  <c r="CC54" i="11"/>
  <c r="CD54" i="11" s="1"/>
  <c r="BY9" i="11"/>
  <c r="BY129" i="11"/>
  <c r="CC44" i="11"/>
  <c r="CD44" i="11" s="1"/>
  <c r="BL129" i="11"/>
  <c r="BL9" i="11"/>
  <c r="CB124" i="11"/>
  <c r="BN114" i="11"/>
  <c r="BN119" i="11" s="1"/>
  <c r="CC61" i="11"/>
  <c r="CD61" i="11" s="1"/>
  <c r="CC45" i="11"/>
  <c r="CD45" i="11" s="1"/>
  <c r="CC36" i="11"/>
  <c r="CD36" i="11" s="1"/>
  <c r="CC84" i="11"/>
  <c r="CD84" i="11" s="1"/>
  <c r="BV9" i="11"/>
  <c r="BV129" i="11"/>
  <c r="BQ129" i="11"/>
  <c r="BQ9" i="11"/>
  <c r="CB114" i="11"/>
  <c r="CB119" i="11" s="1"/>
  <c r="BL114" i="11"/>
  <c r="BL119" i="11" s="1"/>
  <c r="CC14" i="11"/>
  <c r="CD14" i="11" s="1"/>
  <c r="CC88" i="11"/>
  <c r="CD88" i="11" s="1"/>
  <c r="CC41" i="11"/>
  <c r="CD41" i="11" s="1"/>
  <c r="CA9" i="11"/>
  <c r="CA129" i="11"/>
  <c r="CC27" i="11"/>
  <c r="CD27" i="11" s="1"/>
  <c r="CB129" i="11"/>
  <c r="CB9" i="11"/>
  <c r="CC70" i="11"/>
  <c r="CD70" i="11" s="1"/>
  <c r="BU129" i="11"/>
  <c r="BU9" i="11"/>
  <c r="BQ114" i="11"/>
  <c r="BQ119" i="11" s="1"/>
  <c r="CC83" i="11"/>
  <c r="CD83" i="11" s="1"/>
  <c r="CC53" i="11"/>
  <c r="CD53" i="11" s="1"/>
  <c r="CC58" i="11"/>
  <c r="CD58" i="11" s="1"/>
  <c r="BM124" i="11"/>
  <c r="BT124" i="11"/>
  <c r="CC64" i="11"/>
  <c r="CD64" i="11" s="1"/>
  <c r="CC33" i="11"/>
  <c r="CD33" i="11" s="1"/>
  <c r="CC69" i="11"/>
  <c r="CD69" i="11" s="1"/>
  <c r="BV124" i="11"/>
  <c r="BP114" i="11"/>
  <c r="BP119" i="11" s="1"/>
  <c r="BO9" i="11"/>
  <c r="BO129" i="11"/>
  <c r="BQ124" i="11"/>
  <c r="CC50" i="11"/>
  <c r="CD50" i="11" s="1"/>
  <c r="BR114" i="11"/>
  <c r="BR119" i="11" s="1"/>
  <c r="CC24" i="11"/>
  <c r="CD24" i="11" s="1"/>
  <c r="CC17" i="11"/>
  <c r="CD17" i="11" s="1"/>
  <c r="CC51" i="11"/>
  <c r="CD51" i="11" s="1"/>
  <c r="BX124" i="11"/>
  <c r="BP9" i="11"/>
  <c r="BP129" i="11"/>
  <c r="BO114" i="11"/>
  <c r="BO119" i="11" s="1"/>
  <c r="BK124" i="11"/>
  <c r="H22" i="26" s="1"/>
  <c r="BL124" i="11"/>
  <c r="BG94" i="11" l="1"/>
  <c r="BH94" i="11" s="1"/>
  <c r="BI94" i="11"/>
  <c r="CC94" i="11" s="1"/>
  <c r="CD94" i="11" s="1"/>
  <c r="BT131" i="11"/>
  <c r="BX131" i="11"/>
  <c r="H43" i="26"/>
  <c r="Z23" i="26"/>
  <c r="BN131" i="11"/>
  <c r="BV131" i="11"/>
  <c r="BQ131" i="11"/>
  <c r="BM131" i="11"/>
  <c r="BW131" i="11"/>
  <c r="BY131" i="11"/>
  <c r="BK131" i="11"/>
  <c r="CC124" i="11"/>
  <c r="D22" i="26" s="1"/>
  <c r="BO131" i="11"/>
  <c r="CC129" i="11"/>
  <c r="D23" i="26" s="1"/>
  <c r="BS131" i="11"/>
  <c r="BZ131" i="11"/>
  <c r="BR131" i="11"/>
  <c r="BL131" i="11"/>
  <c r="BU131" i="11"/>
  <c r="BK119" i="11"/>
  <c r="H42" i="26"/>
  <c r="BP131" i="11"/>
  <c r="CB131" i="11"/>
  <c r="BY119" i="11"/>
  <c r="CA131" i="11"/>
  <c r="H47" i="26" l="1"/>
  <c r="H59" i="26" s="1"/>
  <c r="BG95" i="11"/>
  <c r="BH95" i="11" s="1"/>
  <c r="BI95" i="11"/>
  <c r="D27" i="26"/>
  <c r="AA23" i="26"/>
  <c r="AD23" i="26"/>
  <c r="Z22" i="26"/>
  <c r="H60" i="26" l="1"/>
  <c r="CC95" i="11"/>
  <c r="BG96" i="11"/>
  <c r="BH96" i="11" s="1"/>
  <c r="BI96" i="11"/>
  <c r="CC96" i="11" s="1"/>
  <c r="CD96" i="11" s="1"/>
  <c r="AD22" i="26"/>
  <c r="AA22" i="26"/>
  <c r="CD95" i="11" l="1"/>
  <c r="BG97" i="11"/>
  <c r="BH97" i="11" s="1"/>
  <c r="BI97" i="11"/>
  <c r="S86" i="26"/>
  <c r="U27" i="26"/>
  <c r="O27" i="26"/>
  <c r="K27" i="26"/>
  <c r="G27" i="26"/>
  <c r="R86" i="26"/>
  <c r="J27" i="26"/>
  <c r="T27" i="26"/>
  <c r="X86" i="26"/>
  <c r="L86" i="26"/>
  <c r="P86" i="26"/>
  <c r="M86" i="26"/>
  <c r="Y86" i="26"/>
  <c r="Q86" i="26"/>
  <c r="I86" i="26"/>
  <c r="H27" i="26"/>
  <c r="N86" i="26"/>
  <c r="N27" i="26"/>
  <c r="W86" i="26"/>
  <c r="W27" i="26"/>
  <c r="V86" i="26"/>
  <c r="V27" i="26"/>
  <c r="F27" i="26"/>
  <c r="CC97" i="11" l="1"/>
  <c r="BG98" i="11"/>
  <c r="BH98" i="11" s="1"/>
  <c r="BI98" i="11"/>
  <c r="CC98" i="11" s="1"/>
  <c r="CD98" i="11" s="1"/>
  <c r="N73" i="26"/>
  <c r="N74" i="26" s="1"/>
  <c r="T73" i="26"/>
  <c r="T74" i="26" s="1"/>
  <c r="O73" i="26"/>
  <c r="O74" i="26" s="1"/>
  <c r="U73" i="26"/>
  <c r="U74" i="26" s="1"/>
  <c r="V73" i="26"/>
  <c r="V74" i="26" s="1"/>
  <c r="J73" i="26"/>
  <c r="J74" i="26" s="1"/>
  <c r="W73" i="26"/>
  <c r="W74" i="26" s="1"/>
  <c r="K73" i="26"/>
  <c r="K74" i="26" s="1"/>
  <c r="U86" i="26"/>
  <c r="K86" i="26"/>
  <c r="O86" i="26"/>
  <c r="S27" i="26"/>
  <c r="R27" i="26"/>
  <c r="T86" i="26"/>
  <c r="J86" i="26"/>
  <c r="X27" i="26"/>
  <c r="L27" i="26"/>
  <c r="M27" i="26"/>
  <c r="I27" i="26"/>
  <c r="Q27" i="26"/>
  <c r="P27" i="26"/>
  <c r="Y27" i="26"/>
  <c r="H73" i="26"/>
  <c r="H28" i="26"/>
  <c r="F73" i="26"/>
  <c r="G73" i="26"/>
  <c r="G28" i="26"/>
  <c r="CD97" i="11" l="1"/>
  <c r="BG99" i="11"/>
  <c r="BH99" i="11" s="1"/>
  <c r="BI99" i="11"/>
  <c r="CC99" i="11" s="1"/>
  <c r="CD99" i="11" s="1"/>
  <c r="I73" i="26"/>
  <c r="I74" i="26" s="1"/>
  <c r="M73" i="26"/>
  <c r="M74" i="26" s="1"/>
  <c r="L73" i="26"/>
  <c r="L74" i="26" s="1"/>
  <c r="X73" i="26"/>
  <c r="X74" i="26" s="1"/>
  <c r="Y73" i="26"/>
  <c r="Y74" i="26" s="1"/>
  <c r="P73" i="26"/>
  <c r="P74" i="26" s="1"/>
  <c r="R73" i="26"/>
  <c r="R74" i="26" s="1"/>
  <c r="Q73" i="26"/>
  <c r="Q74" i="26" s="1"/>
  <c r="S73" i="26"/>
  <c r="S74" i="26" s="1"/>
  <c r="Z27" i="26"/>
  <c r="AA27" i="26" s="1"/>
  <c r="AD27" i="26"/>
  <c r="BG100" i="11" l="1"/>
  <c r="BH100" i="11" s="1"/>
  <c r="BI100" i="11"/>
  <c r="CC100" i="11" s="1"/>
  <c r="Z73" i="26"/>
  <c r="AD73" i="26" s="1"/>
  <c r="G61" i="26"/>
  <c r="G80" i="26" s="1"/>
  <c r="Z60" i="26"/>
  <c r="F61" i="26"/>
  <c r="F80" i="26" s="1"/>
  <c r="Z59" i="26"/>
  <c r="H61" i="26"/>
  <c r="H80" i="26" s="1"/>
  <c r="CD100" i="11" l="1"/>
  <c r="BG101" i="11"/>
  <c r="BH101" i="11" s="1"/>
  <c r="BI101" i="11"/>
  <c r="CC101" i="11" s="1"/>
  <c r="CD101" i="11" s="1"/>
  <c r="F81" i="26"/>
  <c r="F85" i="26"/>
  <c r="F64" i="26"/>
  <c r="F91" i="26" s="1"/>
  <c r="G72" i="26"/>
  <c r="G74" i="26" s="1"/>
  <c r="G75" i="26" s="1"/>
  <c r="F72" i="26"/>
  <c r="G64" i="26"/>
  <c r="Z61" i="26"/>
  <c r="H72" i="26"/>
  <c r="H74" i="26" s="1"/>
  <c r="H75" i="26" s="1"/>
  <c r="H64" i="26"/>
  <c r="H91" i="26" s="1"/>
  <c r="H92" i="26" s="1"/>
  <c r="H85" i="26"/>
  <c r="BG102" i="11" l="1"/>
  <c r="BH102" i="11" s="1"/>
  <c r="BI102" i="11"/>
  <c r="CC102" i="11" s="1"/>
  <c r="CD102" i="11" s="1"/>
  <c r="F84" i="26"/>
  <c r="F92" i="26"/>
  <c r="G66" i="26"/>
  <c r="G91" i="26"/>
  <c r="G92" i="26" s="1"/>
  <c r="G84" i="26"/>
  <c r="G85" i="26"/>
  <c r="G81" i="26"/>
  <c r="F74" i="26"/>
  <c r="F75" i="26" s="1"/>
  <c r="Z72" i="26"/>
  <c r="F66" i="26"/>
  <c r="H81" i="26"/>
  <c r="H84" i="26"/>
  <c r="H66" i="26"/>
  <c r="BG103" i="11" l="1"/>
  <c r="BH103" i="11" s="1"/>
  <c r="BI103" i="11"/>
  <c r="CC103" i="11" s="1"/>
  <c r="CD103" i="11" s="1"/>
  <c r="Z92" i="26"/>
  <c r="G86" i="26"/>
  <c r="Z91" i="26"/>
  <c r="Z85" i="26"/>
  <c r="H86" i="26"/>
  <c r="AD72" i="26"/>
  <c r="AD74" i="26" s="1"/>
  <c r="Z74" i="26"/>
  <c r="Z75" i="26" s="1"/>
  <c r="F86" i="26"/>
  <c r="Z84" i="26"/>
  <c r="BG104" i="11" l="1"/>
  <c r="BH104" i="11" s="1"/>
  <c r="BI104" i="11"/>
  <c r="CC104" i="11" s="1"/>
  <c r="CD104" i="11" s="1"/>
  <c r="Z86" i="26"/>
  <c r="AA34" i="21"/>
  <c r="AA37" i="21"/>
  <c r="AA35" i="21"/>
  <c r="AA36" i="21"/>
  <c r="BG105" i="11" l="1"/>
  <c r="BH105" i="11" s="1"/>
  <c r="BI105" i="11"/>
  <c r="CC105" i="11" s="1"/>
  <c r="CD105" i="11" s="1"/>
  <c r="BG106" i="11" l="1"/>
  <c r="BH106" i="11" s="1"/>
  <c r="BI106" i="11"/>
  <c r="CC106" i="11" s="1"/>
  <c r="CD106" i="11" s="1"/>
  <c r="BG107" i="11" l="1"/>
  <c r="BH107" i="11" s="1"/>
  <c r="BI107" i="11"/>
  <c r="CC107" i="11" s="1"/>
  <c r="CD107" i="11" s="1"/>
  <c r="BG108" i="11" l="1"/>
  <c r="BH108" i="11" s="1"/>
  <c r="BI108" i="11"/>
  <c r="CC108" i="11" s="1"/>
  <c r="CD108" i="11" s="1"/>
  <c r="BG109" i="11" l="1"/>
  <c r="BH109" i="11" s="1"/>
  <c r="BI109" i="11"/>
  <c r="CC109" i="11" s="1"/>
  <c r="CD109" i="11" s="1"/>
  <c r="BG110" i="11" l="1"/>
  <c r="BH110" i="11" s="1"/>
  <c r="BI110" i="11"/>
  <c r="CC110" i="11" s="1"/>
  <c r="CD110" i="11" s="1"/>
  <c r="BG111" i="11" l="1"/>
  <c r="BH111" i="11" s="1"/>
  <c r="BI111" i="11"/>
  <c r="CC111" i="11" s="1"/>
  <c r="CD111" i="11" s="1"/>
  <c r="BG112" i="11" l="1"/>
  <c r="BH112" i="11" s="1"/>
  <c r="BI112" i="11"/>
  <c r="AM1" i="11"/>
  <c r="CC112" i="11" l="1"/>
  <c r="BI114" i="11"/>
  <c r="BI9" i="11"/>
  <c r="BI119" i="11" l="1"/>
  <c r="CC119" i="11" s="1"/>
  <c r="BI131" i="11"/>
  <c r="CD112" i="11"/>
  <c r="CC114" i="11"/>
  <c r="CC131" i="11" s="1"/>
  <c r="CC9" i="11"/>
  <c r="CD114" i="11" l="1"/>
  <c r="CD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Bywaters</author>
    <author>Zoe Callis</author>
  </authors>
  <commentList>
    <comment ref="E12" authorId="0" shapeId="0" xr:uid="{00000000-0006-0000-0600-000001000000}">
      <text>
        <r>
          <rPr>
            <sz val="9"/>
            <color rgb="FF000000"/>
            <rFont val="Tahoma"/>
            <family val="2"/>
          </rPr>
          <t>For Casual and Consultant personnel, determine this average by dividing budgeted annual hours by 26 fortnights.</t>
        </r>
      </text>
    </comment>
    <comment ref="G12" authorId="0" shapeId="0" xr:uid="{00000000-0006-0000-0600-000002000000}">
      <text>
        <r>
          <rPr>
            <sz val="9"/>
            <color rgb="FF000000"/>
            <rFont val="Tahoma"/>
            <family val="2"/>
          </rPr>
          <t xml:space="preserve">Entering a value for Casual and Consultant personnel will be ineffective as they have no entitlement to paid leave.
</t>
        </r>
      </text>
    </comment>
    <comment ref="AE12" authorId="0" shapeId="0" xr:uid="{00000000-0006-0000-0600-000003000000}">
      <text>
        <r>
          <rPr>
            <sz val="9"/>
            <color rgb="FF000000"/>
            <rFont val="Tahoma"/>
            <family val="2"/>
          </rPr>
          <t>Selecting 1 for Casual and Consultant personnel will be ineffective as they have no entitlement to paid leave.</t>
        </r>
      </text>
    </comment>
    <comment ref="AF12" authorId="0" shapeId="0" xr:uid="{00000000-0006-0000-0600-000004000000}">
      <text>
        <r>
          <rPr>
            <sz val="9"/>
            <color rgb="FF000000"/>
            <rFont val="Tahoma"/>
            <family val="2"/>
          </rPr>
          <t xml:space="preserve">Selecting 1 for Casual and Consultant personnel will be ineffective as they have no entitlement to paid leave.
</t>
        </r>
      </text>
    </comment>
    <comment ref="AM12" authorId="1" shapeId="0" xr:uid="{B45EA390-A89B-4C93-AB44-06CEC0DE5442}">
      <text>
        <r>
          <rPr>
            <sz val="9"/>
            <color indexed="81"/>
            <rFont val="Tahoma"/>
            <family val="2"/>
          </rPr>
          <t xml:space="preserve">Unallocated cost defaults to House 1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Bywaters</author>
    <author>Zoe Callis</author>
  </authors>
  <commentList>
    <comment ref="G12" authorId="0" shapeId="0" xr:uid="{00000000-0006-0000-0700-000001000000}">
      <text>
        <r>
          <rPr>
            <sz val="9"/>
            <color rgb="FF000000"/>
            <rFont val="Tahoma"/>
            <family val="2"/>
          </rPr>
          <t>Depreciation will only be relevant for properties which are owned.</t>
        </r>
      </text>
    </comment>
    <comment ref="X12" authorId="1" shapeId="0" xr:uid="{66610EDE-6DCB-4D36-82A7-2EA50E2F0B69}">
      <text>
        <r>
          <rPr>
            <sz val="9"/>
            <color indexed="81"/>
            <rFont val="Tahoma"/>
            <family val="2"/>
          </rPr>
          <t xml:space="preserve">Unallocated cost defaults to House 1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Scott Bywaters</author>
    <author>Zoe Callis</author>
  </authors>
  <commentList>
    <comment ref="G12" authorId="0" shapeId="0" xr:uid="{00000000-0006-0000-0800-000001000000}">
      <text>
        <r>
          <rPr>
            <sz val="9"/>
            <color rgb="FF000000"/>
            <rFont val="Tahoma"/>
            <family val="2"/>
          </rPr>
          <t>Depreciation will only be relevant for vehicles which are owned.</t>
        </r>
      </text>
    </comment>
    <comment ref="S12" authorId="1" shapeId="0" xr:uid="{E14CFFDC-45FA-4AC3-95AA-B564339A9C99}">
      <text>
        <r>
          <rPr>
            <sz val="9"/>
            <color indexed="81"/>
            <rFont val="Tahoma"/>
            <family val="2"/>
          </rPr>
          <t xml:space="preserve">Unallocated cost defaults to House 1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Zoe Callis</author>
  </authors>
  <commentList>
    <comment ref="E12" authorId="0" shapeId="0" xr:uid="{B9E1FF4F-530A-4FF3-BD71-637C1AEDB870}">
      <text>
        <r>
          <rPr>
            <sz val="9"/>
            <color rgb="FF000000"/>
            <rFont val="Tahoma"/>
            <family val="2"/>
          </rPr>
          <t xml:space="preserve">Unallocated cost defaults to House 1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Zoe Callis</author>
  </authors>
  <commentList>
    <comment ref="F12" authorId="0" shapeId="0" xr:uid="{9912764B-A7D2-49DA-8A72-50D028AF5194}">
      <text>
        <r>
          <rPr>
            <sz val="9"/>
            <color indexed="81"/>
            <rFont val="Tahoma"/>
            <family val="2"/>
          </rPr>
          <t xml:space="preserve">Unallocated cost defaults to House 1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<sst xmlns="http://schemas.openxmlformats.org/spreadsheetml/2006/main" count="878" uniqueCount="327">
  <si>
    <t>Rev</t>
  </si>
  <si>
    <t>Date created</t>
  </si>
  <si>
    <t>Author</t>
  </si>
  <si>
    <t>Important General Notice</t>
  </si>
  <si>
    <t>a1</t>
  </si>
  <si>
    <t>Formula</t>
  </si>
  <si>
    <t>Manual data entry</t>
  </si>
  <si>
    <t>Select from the dropdown menu</t>
  </si>
  <si>
    <t>Administration use only</t>
  </si>
  <si>
    <t>Model build only</t>
  </si>
  <si>
    <t>Comments</t>
  </si>
  <si>
    <t>Year</t>
  </si>
  <si>
    <t>Prepared by</t>
  </si>
  <si>
    <t>Reviewed by</t>
  </si>
  <si>
    <t>Approved by</t>
  </si>
  <si>
    <t>Days per year</t>
  </si>
  <si>
    <t>Days per week</t>
  </si>
  <si>
    <t>Weeks per year</t>
  </si>
  <si>
    <t>Weeks per fortnight</t>
  </si>
  <si>
    <t>Fortnights per year</t>
  </si>
  <si>
    <t>Standard working hours per week</t>
  </si>
  <si>
    <t>Standard working hours per fortnight</t>
  </si>
  <si>
    <t>Standard working hours per year</t>
  </si>
  <si>
    <t>LSL rate (%)</t>
  </si>
  <si>
    <t>Calendar information</t>
  </si>
  <si>
    <t>Payroll information</t>
  </si>
  <si>
    <t>Annual leave loading rate (%)</t>
  </si>
  <si>
    <t>Enter</t>
  </si>
  <si>
    <t>E / swhpfn</t>
  </si>
  <si>
    <t>E x fnpa</t>
  </si>
  <si>
    <t>F x J</t>
  </si>
  <si>
    <t>F x K</t>
  </si>
  <si>
    <t>F x L</t>
  </si>
  <si>
    <t>Subtotal</t>
  </si>
  <si>
    <t>Identification</t>
  </si>
  <si>
    <t>Hours</t>
  </si>
  <si>
    <t>Loading</t>
  </si>
  <si>
    <t>Leave backfill</t>
  </si>
  <si>
    <t>Total</t>
  </si>
  <si>
    <t>Ref</t>
  </si>
  <si>
    <t>FTE
%</t>
  </si>
  <si>
    <t>Total hours per year
hours</t>
  </si>
  <si>
    <t>At work
hours</t>
  </si>
  <si>
    <t>Public holidays
hours</t>
  </si>
  <si>
    <t>Annual leave
hours</t>
  </si>
  <si>
    <t>Sick leave
hours</t>
  </si>
  <si>
    <t>Total
hours</t>
  </si>
  <si>
    <t>At work
$</t>
  </si>
  <si>
    <t>Public holidays
$</t>
  </si>
  <si>
    <t>Annual leave
$</t>
  </si>
  <si>
    <t>Sick leave
$</t>
  </si>
  <si>
    <t>Annual leave loading
$</t>
  </si>
  <si>
    <t>Long service leave
$</t>
  </si>
  <si>
    <t>Backfill annual leave?
1/0</t>
  </si>
  <si>
    <t>Backfill sick leave?
1/0</t>
  </si>
  <si>
    <t>Base for backfill
hours</t>
  </si>
  <si>
    <t>Backfill rate ph
$</t>
  </si>
  <si>
    <t>Backfill cost
$</t>
  </si>
  <si>
    <t>Total employment costs
$</t>
  </si>
  <si>
    <t>Property description</t>
  </si>
  <si>
    <t>Annual costs ($)</t>
  </si>
  <si>
    <t>Rent or notional rent
$</t>
  </si>
  <si>
    <t>General insurance
$</t>
  </si>
  <si>
    <t>Electricity
$</t>
  </si>
  <si>
    <t>Cleaning
$</t>
  </si>
  <si>
    <t>Water
$</t>
  </si>
  <si>
    <t>Gas
$</t>
  </si>
  <si>
    <t>Security
$</t>
  </si>
  <si>
    <t>Gardening and grounds
$</t>
  </si>
  <si>
    <t>Rates
$</t>
  </si>
  <si>
    <t>Other
$</t>
  </si>
  <si>
    <t>Total annual costs
$</t>
  </si>
  <si>
    <t>Look and feel</t>
  </si>
  <si>
    <t>Rounding</t>
  </si>
  <si>
    <t>Program short title</t>
  </si>
  <si>
    <t>Program title</t>
  </si>
  <si>
    <t>Workers compensation rate (%)</t>
  </si>
  <si>
    <t>Payroll tax rate (%)</t>
  </si>
  <si>
    <t>Workers comp
$</t>
  </si>
  <si>
    <t>Payroll tax
$</t>
  </si>
  <si>
    <t>Normal pay</t>
  </si>
  <si>
    <t>Super
$</t>
  </si>
  <si>
    <t>Total normal pay
$</t>
  </si>
  <si>
    <t>Normal pay and loading
$</t>
  </si>
  <si>
    <t>Super</t>
  </si>
  <si>
    <t>Normal pay, loading and super
$</t>
  </si>
  <si>
    <t>Provisions and on-costs</t>
  </si>
  <si>
    <t>Total payroll
$</t>
  </si>
  <si>
    <t>Choose</t>
  </si>
  <si>
    <t>Registration</t>
  </si>
  <si>
    <t>Vehicle description</t>
  </si>
  <si>
    <t>Identifier</t>
  </si>
  <si>
    <t>Depreciation
$</t>
  </si>
  <si>
    <t>Repairs
$</t>
  </si>
  <si>
    <t>Insurance
$</t>
  </si>
  <si>
    <t>Repairs and maint
$</t>
  </si>
  <si>
    <t>Licensing
$</t>
  </si>
  <si>
    <t>Fuel
$</t>
  </si>
  <si>
    <t>Roadside assist
$</t>
  </si>
  <si>
    <t>Garaging
$</t>
  </si>
  <si>
    <t>Expense description</t>
  </si>
  <si>
    <t>SDU</t>
  </si>
  <si>
    <t>Service Delivery Unit (SDU)</t>
  </si>
  <si>
    <t>Price</t>
  </si>
  <si>
    <t>SDU description</t>
  </si>
  <si>
    <t>Total SDUs per year</t>
  </si>
  <si>
    <t>SDUs per year</t>
  </si>
  <si>
    <t>Volumes</t>
  </si>
  <si>
    <t>Property</t>
  </si>
  <si>
    <t>Vehicles</t>
  </si>
  <si>
    <t>People - direct</t>
  </si>
  <si>
    <t>People - indirect</t>
  </si>
  <si>
    <t>Overheads - direct</t>
  </si>
  <si>
    <t>$</t>
  </si>
  <si>
    <t>Position</t>
  </si>
  <si>
    <t>Indirect</t>
  </si>
  <si>
    <t>Direct</t>
  </si>
  <si>
    <t>Error --&gt;</t>
  </si>
  <si>
    <t>Total mark-up</t>
  </si>
  <si>
    <t>%</t>
  </si>
  <si>
    <t>Cost</t>
  </si>
  <si>
    <t>Mark-up</t>
  </si>
  <si>
    <t>Price per SDU</t>
  </si>
  <si>
    <t>Profit and loss projection</t>
  </si>
  <si>
    <t>Revenue</t>
  </si>
  <si>
    <t>Profit</t>
  </si>
  <si>
    <t>Less: Cost</t>
  </si>
  <si>
    <t>Profit as a percentage of revenue</t>
  </si>
  <si>
    <t>Accommodation</t>
  </si>
  <si>
    <t>Accom</t>
  </si>
  <si>
    <t>Health</t>
  </si>
  <si>
    <t>Accommodation information</t>
  </si>
  <si>
    <t>Program information</t>
  </si>
  <si>
    <t>Break-even point</t>
  </si>
  <si>
    <t>Safety margin</t>
  </si>
  <si>
    <t>Bed day</t>
  </si>
  <si>
    <t>Consult</t>
  </si>
  <si>
    <t>Staff</t>
  </si>
  <si>
    <t>Consultant</t>
  </si>
  <si>
    <t>FT/PT</t>
  </si>
  <si>
    <t>Casual</t>
  </si>
  <si>
    <t>Agency uplift rate (%)</t>
  </si>
  <si>
    <t>Employment types</t>
  </si>
  <si>
    <t>Employment type</t>
  </si>
  <si>
    <t>HP employment type</t>
  </si>
  <si>
    <t>emp type trigger</t>
  </si>
  <si>
    <t>classn trigger</t>
  </si>
  <si>
    <t>row</t>
  </si>
  <si>
    <t>Health Professional ref --&gt;</t>
  </si>
  <si>
    <t>Proportional SDU volume</t>
  </si>
  <si>
    <t>Cost types</t>
  </si>
  <si>
    <t>Cost type</t>
  </si>
  <si>
    <t>Summary by Health Professional --&gt;</t>
  </si>
  <si>
    <t>Costs per SDU</t>
  </si>
  <si>
    <t>Proof:</t>
  </si>
  <si>
    <t>Alpha names indicate draft.  Numeric names indicate final.</t>
  </si>
  <si>
    <t>Detail</t>
  </si>
  <si>
    <t>House</t>
  </si>
  <si>
    <t>Occupancy rate
%</t>
  </si>
  <si>
    <t>No. beds available
#</t>
  </si>
  <si>
    <t>Utilised bed days per year
#</t>
  </si>
  <si>
    <t>House ref --&gt;</t>
  </si>
  <si>
    <t>Budgeted rate ph
$</t>
  </si>
  <si>
    <t>Loan interest 
$</t>
  </si>
  <si>
    <t>Indirect overhead</t>
  </si>
  <si>
    <t>Average hours per fortnight
hours</t>
  </si>
  <si>
    <t>A</t>
  </si>
  <si>
    <t>Entitled to leave?
1=yes
0=no</t>
  </si>
  <si>
    <t>Super and on-costs applicable?
1=yes
0=no</t>
  </si>
  <si>
    <t>Loan interest
$</t>
  </si>
  <si>
    <t>Public liab. insurance
$</t>
  </si>
  <si>
    <t>Base this value on experience, to a maximum of 2</t>
  </si>
  <si>
    <t>comment</t>
  </si>
  <si>
    <t>DO NOT EXPAND THIS RANGE.  IF YOU REQUIRE MORE ROWS THE MODEL WILL REQUIRE CUSTOMISATION.</t>
  </si>
  <si>
    <t>Health Professionals</t>
  </si>
  <si>
    <t>Program</t>
  </si>
  <si>
    <t>Health Professional</t>
  </si>
  <si>
    <t>Prior actual</t>
  </si>
  <si>
    <t>Change: increase/(decrease)</t>
  </si>
  <si>
    <t>Change: increase/ (decrease)</t>
  </si>
  <si>
    <t>Calculated values are generally rounded to the accuracy at which they appear.</t>
  </si>
  <si>
    <t>Agency margin</t>
  </si>
  <si>
    <t>Rounding differences in allocations are attributed to Indirect OH</t>
  </si>
  <si>
    <t>Summary --&gt;</t>
  </si>
  <si>
    <t>Summary of Direct --&gt;</t>
  </si>
  <si>
    <t>Summary of Indirect --&gt;</t>
  </si>
  <si>
    <t>Indirect OH</t>
  </si>
  <si>
    <t>Health Professional employment type</t>
  </si>
  <si>
    <t>House
short name</t>
  </si>
  <si>
    <t>Use your LSL model</t>
  </si>
  <si>
    <t>Organisation</t>
  </si>
  <si>
    <t>Annual leave weeks per year</t>
  </si>
  <si>
    <t>Public holiday weeks per year</t>
  </si>
  <si>
    <t>Sick leave weeks per year</t>
  </si>
  <si>
    <t>At work weeks per year</t>
  </si>
  <si>
    <t>Other</t>
  </si>
  <si>
    <t>Inactive message</t>
  </si>
  <si>
    <t>NOT IN USE</t>
  </si>
  <si>
    <t>Health Professionals activity (if applicable)</t>
  </si>
  <si>
    <t>ERROR</t>
  </si>
  <si>
    <t>Error check formula indicating error</t>
  </si>
  <si>
    <t>Allocation to inactive program?</t>
  </si>
  <si>
    <t>Allocation to inactive house?</t>
  </si>
  <si>
    <t>Account code</t>
  </si>
  <si>
    <t>Allowances annual amount
$</t>
  </si>
  <si>
    <t>Break-even analysis</t>
  </si>
  <si>
    <t>Your Organisation</t>
  </si>
  <si>
    <t>Use ATO published rate applicable to the period (averaged if necessary if you don't follow a Jul-Jun financial year)</t>
  </si>
  <si>
    <t>Superannuation rate (%)</t>
  </si>
  <si>
    <t>Identification and profile</t>
  </si>
  <si>
    <t>Proportion of AL taken
%</t>
  </si>
  <si>
    <t>I x PH_propn</t>
  </si>
  <si>
    <t>I x SL_propn</t>
  </si>
  <si>
    <t>I - sum(J:L)</t>
  </si>
  <si>
    <t>sum(J:M)</t>
  </si>
  <si>
    <t>I x G x AL_propn</t>
  </si>
  <si>
    <t>F x M</t>
  </si>
  <si>
    <t>sum(O:S)</t>
  </si>
  <si>
    <t>O x AL_loading_rate</t>
  </si>
  <si>
    <t>sum(T:U)</t>
  </si>
  <si>
    <t>V x super_rate</t>
  </si>
  <si>
    <t>sum(V:W)</t>
  </si>
  <si>
    <t>T x LSL_rate</t>
  </si>
  <si>
    <t>X x wcomp_rate</t>
  </si>
  <si>
    <t>X x ptax_rate</t>
  </si>
  <si>
    <t>J + K</t>
  </si>
  <si>
    <t>F x (1+agency_uplift_rate)</t>
  </si>
  <si>
    <t>Full entitlement</t>
  </si>
  <si>
    <t>Mark-ups</t>
  </si>
  <si>
    <t>Base mark-up</t>
  </si>
  <si>
    <t>Risk mark-up</t>
  </si>
  <si>
    <t>Prepared by the Centre for Public Value and 
the Centre for Social Impact for 
the ACT Government</t>
  </si>
  <si>
    <t>Note to assist with using the tool</t>
  </si>
  <si>
    <t>blue border; black text; protected</t>
  </si>
  <si>
    <t>white border solid red; bold white text</t>
  </si>
  <si>
    <t>blue border; light blue fill; black text; unprotected</t>
  </si>
  <si>
    <t>blue border; light green fill; black text; unprotected</t>
  </si>
  <si>
    <t>blue border; dark green fill; white text; protected</t>
  </si>
  <si>
    <t>white border; blue fill; white text; unprotected</t>
  </si>
  <si>
    <t>dark blue text</t>
  </si>
  <si>
    <t>Health Professionals information</t>
  </si>
  <si>
    <t>Health Professional classification</t>
  </si>
  <si>
    <t>HP
short class'n</t>
  </si>
  <si>
    <t>Health Professional (HP) employment types</t>
  </si>
  <si>
    <t xml:space="preserve">This document is intended to give users of the Provider Model and the Program Model an understanding of how to use the models, but it is not intended to be a stand-alone resource. Rather, users should consult appropriate professionals when they seek to utilise the models for their own organisation. Additionally, this Handbook does not include descriptions regarding all aspects of the Models nor does it necessarily provide information that is relevant to all human services providers in every situation. While every effort has been made to design the Models and the Handbook to meet the needs of the widest possible audience within the human services sector in ACT, it is unlikely that these resources can mirror each exact situation or the experience of every human services provider or other organisations that might choose to implement this resource. As such, every reader and user of these resources is strongly encouraged to consider every aspect of the Models in the context of their organisation and to consider which elements fit or do not fit in that context. 
It is the users’ responsibility to ensure they understand how to apply these resources, to ensure they appreciate the suggested responses and outcomes of calculations made by the Models, that they understand how such outcomes may be used or interpreted in terms of their funding arrangements and relationships with funders and also that they undertake a review of the resources to ensure they understand the extent to which there are gaps, errors or omissions relative to their organisation. </t>
  </si>
  <si>
    <t>All costs and prices are calculated and quoted without considering the effects of the Goods and Services Tax (GST) and its particular application to human services providers.</t>
  </si>
  <si>
    <t>No responsibility is accepted by the Centre for Public Value, the Centre for Social Impact, the University of Western Australia, or the ACT Government in relation to any errors or omissions, or any loss that might arise out of the usage of these materials.</t>
  </si>
  <si>
    <t xml:space="preserve">Single Product Costing &amp; Pricing Model </t>
  </si>
  <si>
    <t>Allocation to program
$</t>
  </si>
  <si>
    <t>DO NOT EXPAND THIS RANGE.  IF YOU REQUIRE ADDITIONAL PROGRAMS TO BE COSTED, USE THE PROVIDER MODEL.</t>
  </si>
  <si>
    <t>Budget total</t>
  </si>
  <si>
    <t>Allocation of people to houses % (if applicable)</t>
  </si>
  <si>
    <t>Allocation of people to houses $ (if applicable)</t>
  </si>
  <si>
    <t>Allocation of vehicles to houses % (if applicable)</t>
  </si>
  <si>
    <t>Allocation of vehicles to houses $ (if applicable)</t>
  </si>
  <si>
    <t>Allocation of Direct OH to houses $ (if applicable)</t>
  </si>
  <si>
    <t>Allocation of property to houses $ (if applicable)</t>
  </si>
  <si>
    <t>Total Accom</t>
  </si>
  <si>
    <t>Accom Annual total</t>
  </si>
  <si>
    <t>People - HP - direct</t>
  </si>
  <si>
    <t>People - non-HP - direct</t>
  </si>
  <si>
    <t>.</t>
  </si>
  <si>
    <t>Allocation to program</t>
  </si>
  <si>
    <t xml:space="preserve"> </t>
  </si>
  <si>
    <t>Client Pricing</t>
  </si>
  <si>
    <t>SDUs per Week</t>
  </si>
  <si>
    <t>Price per Week</t>
  </si>
  <si>
    <t>Price per Year</t>
  </si>
  <si>
    <t>Address</t>
  </si>
  <si>
    <t>Compulsory Redundancy Payments Provision
$</t>
  </si>
  <si>
    <t>New Purchase for Program?</t>
  </si>
  <si>
    <t>Capital purchase description</t>
  </si>
  <si>
    <t>Purchase Amount
$</t>
  </si>
  <si>
    <t>Type</t>
  </si>
  <si>
    <t>Allocation of Capital purchase to houses $ (if applicable)</t>
  </si>
  <si>
    <t>Vehicle</t>
  </si>
  <si>
    <t>Operating Costs</t>
  </si>
  <si>
    <t>Capital Costs</t>
  </si>
  <si>
    <t>Total capital costs</t>
  </si>
  <si>
    <t>Total capital costs per SDU</t>
  </si>
  <si>
    <t>Total Property</t>
  </si>
  <si>
    <t>Total Vehicle</t>
  </si>
  <si>
    <t>Total Other</t>
  </si>
  <si>
    <t>Total Capital</t>
  </si>
  <si>
    <t>Total annual operating costs</t>
  </si>
  <si>
    <t>Total annual operating costs per SDU</t>
  </si>
  <si>
    <t/>
  </si>
  <si>
    <t>Length of Funding (Years)</t>
  </si>
  <si>
    <t>Annual Cost Increase</t>
  </si>
  <si>
    <t>T x AL_propn</t>
  </si>
  <si>
    <t>sum(X:AC)</t>
  </si>
  <si>
    <t>AG x AH</t>
  </si>
  <si>
    <t>AD + AI</t>
  </si>
  <si>
    <t>AJ x AK</t>
  </si>
  <si>
    <t>sum(AM:BF)</t>
  </si>
  <si>
    <t>BG - AK</t>
  </si>
  <si>
    <t>sum(BI:CB)</t>
  </si>
  <si>
    <t>CC - AL</t>
  </si>
  <si>
    <t>CG &amp; CE</t>
  </si>
  <si>
    <t>lookup on CE</t>
  </si>
  <si>
    <t>CG &amp; C</t>
  </si>
  <si>
    <t>I x AK x CF</t>
  </si>
  <si>
    <t>sum(E:R)</t>
  </si>
  <si>
    <t>V / U x S</t>
  </si>
  <si>
    <t>sum(X:AQ)</t>
  </si>
  <si>
    <t>AR - W</t>
  </si>
  <si>
    <t>sum(E:O)</t>
  </si>
  <si>
    <t>P x Q</t>
  </si>
  <si>
    <t>sum(S:AL)</t>
  </si>
  <si>
    <t>AM - Q</t>
  </si>
  <si>
    <t>sum(AO:BH)</t>
  </si>
  <si>
    <t>BI - R</t>
  </si>
  <si>
    <t>sum(E:X)</t>
  </si>
  <si>
    <t>Y - D</t>
  </si>
  <si>
    <t>Enter (Ref1:10)</t>
  </si>
  <si>
    <t>Enter (Ref81:100)</t>
  </si>
  <si>
    <t>Z - E</t>
  </si>
  <si>
    <t>sum(F:Y)</t>
  </si>
  <si>
    <t>Corporate Activities</t>
  </si>
  <si>
    <t>Corporate</t>
  </si>
  <si>
    <t>Commercial Activities</t>
  </si>
  <si>
    <t>Commercial</t>
  </si>
  <si>
    <t>Fundraising</t>
  </si>
  <si>
    <t>Allocation
 SDU
description</t>
  </si>
  <si>
    <t>Allocation base
SDU</t>
  </si>
  <si>
    <t>SDU = Service Delivery Unit</t>
  </si>
  <si>
    <t>Tool Version - Delphi Consult 1 Draft 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</si>
</sst>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164" formatCode="_(* #,##0.00_);_(* \(#,##0.00\);_(* &quot;-&quot;??_);_(@_)"/>
    <numFmt numFmtId="165" formatCode="d\-mmm\-yyyy"/>
    <numFmt numFmtId="166" formatCode="#,##0_);\(#,##0\);&quot;-&quot;_)"/>
    <numFmt numFmtId="167" formatCode="#,##0.0_);\(#,##0.0\);&quot;-&quot;_)"/>
    <numFmt numFmtId="168" formatCode="0.00%_);\(0.00%\);&quot;-&quot;_)"/>
    <numFmt numFmtId="169" formatCode="#,##0.00_);\(#,##0.00\);&quot;-&quot;_)"/>
    <numFmt numFmtId="170" formatCode="#"/>
    <numFmt numFmtId="171" formatCode="0%_);\(0%\)"/>
  </numFmts>
  <fonts count="36" x14ac:knownFonts="1">
    <font>
      <sz val="11"/>
      <color theme="1"/>
      <name val="Calibri"/>
      <family val="2"/>
      <scheme val="minor"/>
    </font>
    <font>
      <sz val="11"/>
      <color rgb="FF0070C0"/>
      <name val="Calibri"/>
      <family val="2"/>
      <scheme val="minor"/>
    </font>
    <font>
      <sz val="10"/>
      <name val="Arial"/>
      <family val="2"/>
    </font>
    <font>
      <sz val="11"/>
      <color indexed="8"/>
      <name val="Calibri"/>
      <family val="2"/>
    </font>
    <font>
      <sz val="10"/>
      <color indexed="8"/>
      <name val="Arial"/>
      <family val="2"/>
    </font>
    <font>
      <sz val="11"/>
      <color theme="1"/>
      <name val="Calibri"/>
      <family val="2"/>
    </font>
    <font>
      <sz val="12"/>
      <color theme="1"/>
      <name val="Calibri"/>
      <family val="2"/>
      <scheme val="minor"/>
    </font>
    <font>
      <u/>
      <sz val="11"/>
      <color theme="10"/>
      <name val="Calibri"/>
      <family val="2"/>
    </font>
    <font>
      <b/>
      <sz val="11"/>
      <color theme="1"/>
      <name val="Franklin Gothic Book"/>
      <family val="2"/>
    </font>
    <font>
      <sz val="11"/>
      <color theme="1"/>
      <name val="Franklin Gothic Book"/>
      <family val="2"/>
    </font>
    <font>
      <b/>
      <sz val="48"/>
      <color theme="1"/>
      <name val="Tahoma"/>
      <family val="2"/>
    </font>
    <font>
      <sz val="11"/>
      <color rgb="FF0070C0"/>
      <name val="Franklin Gothic Book"/>
      <family val="2"/>
    </font>
    <font>
      <b/>
      <sz val="11"/>
      <color theme="0"/>
      <name val="Franklin Gothic Book"/>
      <family val="2"/>
    </font>
    <font>
      <b/>
      <sz val="24"/>
      <color rgb="FF24408F"/>
      <name val="Tahoma"/>
      <family val="2"/>
    </font>
    <font>
      <b/>
      <sz val="14"/>
      <color rgb="FF24408F"/>
      <name val="Tahoma"/>
      <family val="2"/>
    </font>
    <font>
      <b/>
      <u/>
      <sz val="11"/>
      <color theme="10"/>
      <name val="Franklin Gothic Book"/>
      <family val="2"/>
    </font>
    <font>
      <sz val="9"/>
      <color theme="4"/>
      <name val="Franklin Gothic Book"/>
      <family val="2"/>
    </font>
    <font>
      <sz val="11"/>
      <color theme="4"/>
      <name val="Franklin Gothic Book"/>
      <family val="2"/>
    </font>
    <font>
      <sz val="11"/>
      <color theme="0"/>
      <name val="Franklin Gothic Book"/>
      <family val="2"/>
    </font>
    <font>
      <sz val="9"/>
      <color theme="4"/>
      <name val="Calibri"/>
      <family val="2"/>
      <scheme val="minor"/>
    </font>
    <font>
      <sz val="9"/>
      <color rgb="FF000000"/>
      <name val="Tahoma"/>
      <family val="2"/>
    </font>
    <font>
      <b/>
      <sz val="11"/>
      <color theme="0"/>
      <name val="Calibri"/>
      <family val="2"/>
      <scheme val="minor"/>
    </font>
    <font>
      <sz val="9"/>
      <color theme="1"/>
      <name val="Franklin Gothic Book"/>
      <family val="2"/>
    </font>
    <font>
      <sz val="11"/>
      <name val="Franklin Gothic Book"/>
      <family val="2"/>
    </font>
    <font>
      <b/>
      <sz val="9"/>
      <color rgb="FFFF0000"/>
      <name val="Franklin Gothic Book"/>
      <family val="2"/>
    </font>
    <font>
      <b/>
      <sz val="14"/>
      <color theme="4"/>
      <name val="Tahoma"/>
      <family val="2"/>
    </font>
    <font>
      <sz val="11"/>
      <color rgb="FFFF0000"/>
      <name val="Franklin Gothic Book"/>
      <family val="2"/>
    </font>
    <font>
      <sz val="11"/>
      <color rgb="FF24408F"/>
      <name val="Franklin Gothic Book"/>
      <family val="2"/>
    </font>
    <font>
      <sz val="9"/>
      <color rgb="FF000000"/>
      <name val="Franklin Gothic Book"/>
      <family val="2"/>
    </font>
    <font>
      <b/>
      <i/>
      <sz val="14"/>
      <color rgb="FF24408F"/>
      <name val="Tahoma"/>
      <family val="2"/>
    </font>
    <font>
      <sz val="8"/>
      <name val="Calibri"/>
      <family val="2"/>
      <scheme val="minor"/>
    </font>
    <font>
      <b/>
      <sz val="11"/>
      <color rgb="FFFFFFFF"/>
      <name val="Franklin Gothic Book"/>
      <family val="2"/>
    </font>
    <font>
      <b/>
      <sz val="11"/>
      <color rgb="FFEC1C2E"/>
      <name val="Franklin Gothic Book"/>
      <family val="2"/>
    </font>
    <font>
      <sz val="10"/>
      <color theme="1"/>
      <name val="Franklin Gothic Book"/>
      <family val="2"/>
    </font>
    <font>
      <sz val="9"/>
      <color indexed="81"/>
      <name val="Tahoma"/>
      <family val="2"/>
    </font>
    <font>
      <sz val="11"/>
      <color theme="1"/>
      <name val="Calibri"/>
      <family val="2"/>
      <scheme val="minor"/>
    </font>
  </fonts>
  <fills count="15">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4"/>
        <bgColor indexed="64"/>
      </patternFill>
    </fill>
    <fill>
      <patternFill patternType="solid">
        <fgColor theme="9"/>
        <bgColor indexed="64"/>
      </patternFill>
    </fill>
    <fill>
      <patternFill patternType="solid">
        <fgColor rgb="FFEC1C2E"/>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14703C"/>
        <bgColor indexed="64"/>
      </patternFill>
    </fill>
    <fill>
      <patternFill patternType="solid">
        <fgColor theme="0"/>
        <bgColor indexed="64"/>
      </patternFill>
    </fill>
    <fill>
      <patternFill patternType="solid">
        <fgColor rgb="FFC8D3F1"/>
        <bgColor indexed="64"/>
      </patternFill>
    </fill>
    <fill>
      <patternFill patternType="solid">
        <fgColor rgb="FF24408F"/>
        <bgColor rgb="FF000000"/>
      </patternFill>
    </fill>
    <fill>
      <patternFill patternType="solid">
        <fgColor theme="0"/>
        <bgColor rgb="FF000000"/>
      </patternFill>
    </fill>
  </fills>
  <borders count="61">
    <border>
      <left/>
      <right/>
      <top/>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diagonal/>
    </border>
    <border>
      <left style="hair">
        <color auto="1"/>
      </left>
      <right/>
      <top style="hair">
        <color auto="1"/>
      </top>
      <bottom/>
      <diagonal/>
    </border>
    <border>
      <left style="hair">
        <color auto="1"/>
      </left>
      <right style="thin">
        <color indexed="64"/>
      </right>
      <top/>
      <bottom style="hair">
        <color auto="1"/>
      </bottom>
      <diagonal/>
    </border>
    <border>
      <left/>
      <right/>
      <top style="hair">
        <color auto="1"/>
      </top>
      <bottom style="hair">
        <color auto="1"/>
      </bottom>
      <diagonal/>
    </border>
    <border>
      <left/>
      <right/>
      <top/>
      <bottom style="hair">
        <color auto="1"/>
      </bottom>
      <diagonal/>
    </border>
    <border>
      <left style="hair">
        <color auto="1"/>
      </left>
      <right/>
      <top/>
      <bottom/>
      <diagonal/>
    </border>
    <border>
      <left/>
      <right/>
      <top/>
      <bottom style="thin">
        <color theme="4"/>
      </bottom>
      <diagonal/>
    </border>
    <border>
      <left style="thin">
        <color theme="4"/>
      </left>
      <right style="thin">
        <color theme="4"/>
      </right>
      <top style="thin">
        <color theme="4"/>
      </top>
      <bottom style="thin">
        <color theme="4"/>
      </bottom>
      <diagonal/>
    </border>
    <border>
      <left style="thin">
        <color theme="0"/>
      </left>
      <right style="thin">
        <color theme="0"/>
      </right>
      <top style="thin">
        <color theme="0"/>
      </top>
      <bottom style="thin">
        <color theme="0"/>
      </bottom>
      <diagonal/>
    </border>
    <border>
      <left/>
      <right style="thin">
        <color auto="1"/>
      </right>
      <top style="hair">
        <color auto="1"/>
      </top>
      <bottom style="hair">
        <color auto="1"/>
      </bottom>
      <diagonal/>
    </border>
    <border>
      <left style="hair">
        <color auto="1"/>
      </left>
      <right style="hair">
        <color auto="1"/>
      </right>
      <top/>
      <bottom/>
      <diagonal/>
    </border>
    <border>
      <left/>
      <right style="hair">
        <color auto="1"/>
      </right>
      <top/>
      <bottom/>
      <diagonal/>
    </border>
    <border>
      <left style="hair">
        <color auto="1"/>
      </left>
      <right/>
      <top/>
      <bottom style="thin">
        <color auto="1"/>
      </bottom>
      <diagonal/>
    </border>
    <border>
      <left style="thin">
        <color auto="1"/>
      </left>
      <right style="thin">
        <color auto="1"/>
      </right>
      <top/>
      <bottom/>
      <diagonal/>
    </border>
    <border>
      <left style="thin">
        <color indexed="64"/>
      </left>
      <right/>
      <top/>
      <bottom/>
      <diagonal/>
    </border>
    <border>
      <left style="hair">
        <color auto="1"/>
      </left>
      <right style="thin">
        <color auto="1"/>
      </right>
      <top/>
      <bottom/>
      <diagonal/>
    </border>
    <border>
      <left style="thin">
        <color auto="1"/>
      </left>
      <right style="hair">
        <color auto="1"/>
      </right>
      <top/>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top style="thin">
        <color theme="4"/>
      </top>
      <bottom style="thin">
        <color theme="4"/>
      </bottom>
      <diagonal/>
    </border>
    <border>
      <left style="thin">
        <color theme="4"/>
      </left>
      <right style="thin">
        <color theme="4"/>
      </right>
      <top/>
      <bottom style="thin">
        <color theme="4"/>
      </bottom>
      <diagonal/>
    </border>
    <border>
      <left style="thin">
        <color theme="4"/>
      </left>
      <right/>
      <top/>
      <bottom style="thin">
        <color theme="4"/>
      </bottom>
      <diagonal/>
    </border>
    <border>
      <left style="thin">
        <color theme="0"/>
      </left>
      <right style="thin">
        <color theme="0"/>
      </right>
      <top/>
      <bottom style="thin">
        <color theme="0"/>
      </bottom>
      <diagonal/>
    </border>
    <border>
      <left/>
      <right style="thin">
        <color theme="4"/>
      </right>
      <top/>
      <bottom style="thin">
        <color theme="4"/>
      </bottom>
      <diagonal/>
    </border>
    <border>
      <left style="medium">
        <color theme="0"/>
      </left>
      <right style="medium">
        <color theme="0"/>
      </right>
      <top style="medium">
        <color theme="0"/>
      </top>
      <bottom style="medium">
        <color theme="0"/>
      </bottom>
      <diagonal/>
    </border>
    <border>
      <left style="medium">
        <color theme="0"/>
      </left>
      <right style="thin">
        <color auto="1"/>
      </right>
      <top style="medium">
        <color theme="0"/>
      </top>
      <bottom style="medium">
        <color theme="0"/>
      </bottom>
      <diagonal/>
    </border>
    <border>
      <left style="thin">
        <color auto="1"/>
      </left>
      <right style="thin">
        <color auto="1"/>
      </right>
      <top style="medium">
        <color theme="0"/>
      </top>
      <bottom style="medium">
        <color theme="0"/>
      </bottom>
      <diagonal/>
    </border>
    <border>
      <left style="thin">
        <color auto="1"/>
      </left>
      <right style="medium">
        <color theme="0"/>
      </right>
      <top style="medium">
        <color theme="0"/>
      </top>
      <bottom style="medium">
        <color theme="0"/>
      </bottom>
      <diagonal/>
    </border>
    <border>
      <left style="thin">
        <color rgb="FF24408F"/>
      </left>
      <right style="thin">
        <color rgb="FF24408F"/>
      </right>
      <top style="thin">
        <color rgb="FF24408F"/>
      </top>
      <bottom style="thin">
        <color rgb="FF24408F"/>
      </bottom>
      <diagonal/>
    </border>
    <border>
      <left style="thin">
        <color theme="0"/>
      </left>
      <right style="thin">
        <color theme="0"/>
      </right>
      <top/>
      <bottom/>
      <diagonal/>
    </border>
    <border>
      <left/>
      <right/>
      <top style="thin">
        <color theme="4"/>
      </top>
      <bottom style="thin">
        <color theme="4"/>
      </bottom>
      <diagonal/>
    </border>
    <border>
      <left style="thin">
        <color theme="0"/>
      </left>
      <right/>
      <top/>
      <bottom style="thin">
        <color theme="0"/>
      </bottom>
      <diagonal/>
    </border>
    <border>
      <left style="thin">
        <color theme="0"/>
      </left>
      <right/>
      <top style="thin">
        <color theme="0"/>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right/>
      <top style="thin">
        <color auto="1"/>
      </top>
      <bottom style="hair">
        <color auto="1"/>
      </bottom>
      <diagonal/>
    </border>
    <border>
      <left style="thin">
        <color rgb="FF24408F"/>
      </left>
      <right style="thin">
        <color rgb="FF24408F"/>
      </right>
      <top/>
      <bottom style="thin">
        <color rgb="FF24408F"/>
      </bottom>
      <diagonal/>
    </border>
    <border>
      <left/>
      <right/>
      <top/>
      <bottom style="thin">
        <color auto="1"/>
      </bottom>
      <diagonal/>
    </border>
    <border>
      <left/>
      <right style="thin">
        <color auto="1"/>
      </right>
      <top style="medium">
        <color theme="0"/>
      </top>
      <bottom style="medium">
        <color theme="0"/>
      </bottom>
      <diagonal/>
    </border>
    <border>
      <left/>
      <right/>
      <top style="medium">
        <color theme="0"/>
      </top>
      <bottom style="medium">
        <color theme="0"/>
      </bottom>
      <diagonal/>
    </border>
    <border>
      <left/>
      <right style="thin">
        <color rgb="FF24408F"/>
      </right>
      <top style="thin">
        <color rgb="FF24408F"/>
      </top>
      <bottom style="thin">
        <color rgb="FF24408F"/>
      </bottom>
      <diagonal/>
    </border>
    <border>
      <left style="thin">
        <color rgb="FFFFFFFF"/>
      </left>
      <right style="thin">
        <color rgb="FFFFFFFF"/>
      </right>
      <top style="thin">
        <color rgb="FFFFFFFF"/>
      </top>
      <bottom style="thin">
        <color rgb="FFFFFFFF"/>
      </bottom>
      <diagonal/>
    </border>
    <border>
      <left style="hair">
        <color auto="1"/>
      </left>
      <right style="hair">
        <color auto="1"/>
      </right>
      <top style="hair">
        <color auto="1"/>
      </top>
      <bottom style="thin">
        <color theme="4"/>
      </bottom>
      <diagonal/>
    </border>
    <border>
      <left style="thin">
        <color auto="1"/>
      </left>
      <right/>
      <top style="medium">
        <color theme="0"/>
      </top>
      <bottom style="medium">
        <color theme="0"/>
      </bottom>
      <diagonal/>
    </border>
    <border>
      <left style="thin">
        <color theme="0"/>
      </left>
      <right style="thin">
        <color theme="0"/>
      </right>
      <top style="thin">
        <color theme="0"/>
      </top>
      <bottom/>
      <diagonal/>
    </border>
    <border>
      <left/>
      <right style="thin">
        <color theme="4"/>
      </right>
      <top style="thin">
        <color theme="4"/>
      </top>
      <bottom/>
      <diagonal/>
    </border>
    <border>
      <left style="thin">
        <color theme="4"/>
      </left>
      <right/>
      <top style="thin">
        <color theme="4"/>
      </top>
      <bottom/>
      <diagonal/>
    </border>
    <border>
      <left style="thin">
        <color rgb="FF24408F"/>
      </left>
      <right/>
      <top style="thin">
        <color rgb="FF24408F"/>
      </top>
      <bottom style="thin">
        <color rgb="FF24408F"/>
      </bottom>
      <diagonal/>
    </border>
    <border>
      <left style="thin">
        <color rgb="FFFFFFFF"/>
      </left>
      <right style="thin">
        <color rgb="FFFFFFFF"/>
      </right>
      <top style="thin">
        <color rgb="FFFFFFFF"/>
      </top>
      <bottom/>
      <diagonal/>
    </border>
    <border>
      <left style="thin">
        <color theme="4"/>
      </left>
      <right style="thin">
        <color theme="4"/>
      </right>
      <top style="thin">
        <color indexed="64"/>
      </top>
      <bottom style="thin">
        <color theme="4"/>
      </bottom>
      <diagonal/>
    </border>
  </borders>
  <cellStyleXfs count="16">
    <xf numFmtId="0" fontId="0" fillId="0" borderId="0"/>
    <xf numFmtId="164" fontId="2" fillId="0" borderId="0" applyFont="0" applyFill="0" applyBorder="0" applyAlignment="0" applyProtection="0"/>
    <xf numFmtId="44" fontId="3" fillId="0" borderId="0" applyFont="0" applyFill="0" applyBorder="0" applyAlignment="0" applyProtection="0"/>
    <xf numFmtId="0" fontId="2" fillId="0" borderId="0"/>
    <xf numFmtId="0" fontId="2" fillId="0" borderId="0"/>
    <xf numFmtId="0" fontId="2" fillId="0" borderId="0"/>
    <xf numFmtId="0" fontId="4" fillId="0" borderId="0">
      <alignment vertical="top"/>
    </xf>
    <xf numFmtId="0" fontId="5" fillId="0" borderId="0"/>
    <xf numFmtId="0" fontId="4" fillId="0" borderId="0">
      <alignment vertical="top"/>
    </xf>
    <xf numFmtId="0" fontId="2" fillId="0" borderId="0">
      <alignment vertical="center"/>
    </xf>
    <xf numFmtId="0" fontId="6"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7" fillId="0" borderId="0" applyNumberFormat="0" applyFill="0" applyBorder="0" applyAlignment="0" applyProtection="0">
      <alignment vertical="top"/>
      <protection locked="0"/>
    </xf>
    <xf numFmtId="9" fontId="35" fillId="0" borderId="0" applyFont="0" applyFill="0" applyBorder="0" applyAlignment="0" applyProtection="0"/>
  </cellStyleXfs>
  <cellXfs count="297">
    <xf numFmtId="0" fontId="0" fillId="0" borderId="0" xfId="0"/>
    <xf numFmtId="0" fontId="8" fillId="0" borderId="0" xfId="0" applyFont="1"/>
    <xf numFmtId="0" fontId="9" fillId="0" borderId="0" xfId="0" applyFont="1"/>
    <xf numFmtId="0" fontId="13" fillId="0" borderId="0" xfId="0" applyFont="1"/>
    <xf numFmtId="0" fontId="14" fillId="0" borderId="0" xfId="0" applyFont="1"/>
    <xf numFmtId="0" fontId="9" fillId="0" borderId="0" xfId="0" applyFont="1" applyAlignment="1">
      <alignment horizontal="center"/>
    </xf>
    <xf numFmtId="0" fontId="9" fillId="0" borderId="0" xfId="0" applyFont="1" applyAlignment="1">
      <alignment horizontal="left"/>
    </xf>
    <xf numFmtId="0" fontId="15" fillId="0" borderId="0" xfId="14" applyFont="1" applyAlignment="1" applyProtection="1"/>
    <xf numFmtId="0" fontId="16" fillId="0" borderId="0" xfId="0" applyFont="1"/>
    <xf numFmtId="0" fontId="17" fillId="0" borderId="0" xfId="0" applyFont="1"/>
    <xf numFmtId="0" fontId="9" fillId="0" borderId="18" xfId="0" applyFont="1" applyBorder="1" applyAlignment="1">
      <alignment horizontal="center"/>
    </xf>
    <xf numFmtId="0" fontId="9" fillId="9" borderId="18" xfId="0" applyFont="1" applyFill="1" applyBorder="1" applyAlignment="1">
      <alignment horizontal="center"/>
    </xf>
    <xf numFmtId="0" fontId="9" fillId="8" borderId="18" xfId="0" applyFont="1" applyFill="1" applyBorder="1" applyAlignment="1">
      <alignment horizontal="center"/>
    </xf>
    <xf numFmtId="0" fontId="18" fillId="10" borderId="18" xfId="0" applyFont="1" applyFill="1" applyBorder="1" applyAlignment="1">
      <alignment horizontal="center"/>
    </xf>
    <xf numFmtId="0" fontId="12" fillId="6" borderId="19" xfId="0" applyFont="1" applyFill="1" applyBorder="1" applyAlignment="1">
      <alignment horizontal="center"/>
    </xf>
    <xf numFmtId="0" fontId="0" fillId="7" borderId="18" xfId="0" applyFill="1" applyBorder="1" applyAlignment="1" applyProtection="1">
      <alignment horizontal="center" vertical="top" wrapText="1"/>
      <protection locked="0"/>
    </xf>
    <xf numFmtId="165" fontId="0" fillId="7" borderId="18" xfId="0" applyNumberFormat="1" applyFill="1" applyBorder="1" applyAlignment="1" applyProtection="1">
      <alignment horizontal="center" vertical="top" wrapText="1"/>
      <protection locked="0"/>
    </xf>
    <xf numFmtId="0" fontId="0" fillId="7" borderId="18" xfId="0" applyFill="1" applyBorder="1" applyAlignment="1" applyProtection="1">
      <alignment vertical="top" wrapText="1"/>
      <protection locked="0"/>
    </xf>
    <xf numFmtId="0" fontId="18" fillId="5" borderId="19" xfId="0" applyFont="1" applyFill="1" applyBorder="1" applyAlignment="1">
      <alignment horizontal="center"/>
    </xf>
    <xf numFmtId="0" fontId="0" fillId="7" borderId="31" xfId="0" applyFill="1" applyBorder="1" applyAlignment="1" applyProtection="1">
      <alignment horizontal="center" vertical="top" wrapText="1"/>
      <protection locked="0"/>
    </xf>
    <xf numFmtId="165" fontId="0" fillId="7" borderId="31" xfId="0" applyNumberFormat="1" applyFill="1" applyBorder="1" applyAlignment="1" applyProtection="1">
      <alignment horizontal="center" vertical="top" wrapText="1"/>
      <protection locked="0"/>
    </xf>
    <xf numFmtId="0" fontId="0" fillId="7" borderId="31" xfId="0" applyFill="1" applyBorder="1" applyAlignment="1" applyProtection="1">
      <alignment vertical="top" wrapText="1"/>
      <protection locked="0"/>
    </xf>
    <xf numFmtId="166" fontId="9" fillId="0" borderId="0" xfId="0" applyNumberFormat="1" applyFont="1"/>
    <xf numFmtId="166" fontId="9" fillId="7" borderId="18" xfId="0" applyNumberFormat="1" applyFont="1" applyFill="1" applyBorder="1" applyProtection="1">
      <protection locked="0"/>
    </xf>
    <xf numFmtId="168" fontId="9" fillId="7" borderId="18" xfId="0" applyNumberFormat="1" applyFont="1" applyFill="1" applyBorder="1" applyProtection="1">
      <protection locked="0"/>
    </xf>
    <xf numFmtId="0" fontId="22" fillId="0" borderId="0" xfId="0" applyFont="1" applyAlignment="1">
      <alignment horizontal="center"/>
    </xf>
    <xf numFmtId="0" fontId="12" fillId="4" borderId="19" xfId="0" applyFont="1" applyFill="1" applyBorder="1" applyAlignment="1">
      <alignment horizontal="center" wrapText="1"/>
    </xf>
    <xf numFmtId="0" fontId="9" fillId="7" borderId="31" xfId="0" applyFont="1" applyFill="1" applyBorder="1" applyAlignment="1" applyProtection="1">
      <alignment horizontal="left"/>
      <protection locked="0"/>
    </xf>
    <xf numFmtId="166" fontId="9" fillId="7" borderId="31" xfId="0" applyNumberFormat="1" applyFont="1" applyFill="1" applyBorder="1" applyProtection="1">
      <protection locked="0"/>
    </xf>
    <xf numFmtId="168" fontId="9" fillId="7" borderId="31" xfId="0" applyNumberFormat="1" applyFont="1" applyFill="1" applyBorder="1" applyProtection="1">
      <protection locked="0"/>
    </xf>
    <xf numFmtId="166" fontId="9" fillId="0" borderId="31" xfId="0" applyNumberFormat="1" applyFont="1" applyBorder="1"/>
    <xf numFmtId="0" fontId="9" fillId="7" borderId="18" xfId="0" applyFont="1" applyFill="1" applyBorder="1" applyAlignment="1" applyProtection="1">
      <alignment horizontal="left"/>
      <protection locked="0"/>
    </xf>
    <xf numFmtId="166" fontId="9" fillId="0" borderId="18" xfId="0" applyNumberFormat="1" applyFont="1" applyBorder="1"/>
    <xf numFmtId="166" fontId="23" fillId="0" borderId="31" xfId="0" applyNumberFormat="1" applyFont="1" applyBorder="1"/>
    <xf numFmtId="0" fontId="24" fillId="0" borderId="0" xfId="0" applyFont="1"/>
    <xf numFmtId="0" fontId="9" fillId="0" borderId="31" xfId="0" applyFont="1" applyBorder="1" applyAlignment="1">
      <alignment horizontal="left"/>
    </xf>
    <xf numFmtId="0" fontId="9" fillId="7" borderId="31" xfId="0" applyFont="1" applyFill="1" applyBorder="1" applyAlignment="1" applyProtection="1">
      <alignment horizontal="center"/>
      <protection locked="0"/>
    </xf>
    <xf numFmtId="0" fontId="18" fillId="10" borderId="18" xfId="0" applyFont="1" applyFill="1" applyBorder="1" applyAlignment="1">
      <alignment horizontal="left"/>
    </xf>
    <xf numFmtId="166" fontId="11" fillId="7" borderId="18" xfId="0" applyNumberFormat="1" applyFont="1" applyFill="1" applyBorder="1" applyProtection="1">
      <protection locked="0"/>
    </xf>
    <xf numFmtId="166" fontId="23" fillId="0" borderId="18" xfId="0" applyNumberFormat="1" applyFont="1" applyBorder="1"/>
    <xf numFmtId="0" fontId="18" fillId="10" borderId="31" xfId="0" applyFont="1" applyFill="1" applyBorder="1" applyAlignment="1">
      <alignment horizontal="left"/>
    </xf>
    <xf numFmtId="0" fontId="23" fillId="3" borderId="4" xfId="0" applyFont="1" applyFill="1" applyBorder="1" applyAlignment="1">
      <alignment horizontal="center"/>
    </xf>
    <xf numFmtId="166" fontId="23" fillId="3" borderId="2" xfId="0" applyNumberFormat="1" applyFont="1" applyFill="1" applyBorder="1"/>
    <xf numFmtId="166" fontId="18" fillId="10" borderId="18" xfId="0" applyNumberFormat="1" applyFont="1" applyFill="1" applyBorder="1"/>
    <xf numFmtId="0" fontId="9" fillId="0" borderId="18" xfId="0" applyFont="1" applyBorder="1" applyAlignment="1">
      <alignment horizontal="left"/>
    </xf>
    <xf numFmtId="0" fontId="18" fillId="10" borderId="31" xfId="0" applyFont="1" applyFill="1" applyBorder="1" applyAlignment="1">
      <alignment horizontal="center"/>
    </xf>
    <xf numFmtId="0" fontId="25" fillId="0" borderId="0" xfId="0" applyFont="1" applyAlignment="1">
      <alignment horizontal="left"/>
    </xf>
    <xf numFmtId="0" fontId="25" fillId="0" borderId="0" xfId="0" applyFont="1"/>
    <xf numFmtId="0" fontId="16" fillId="0" borderId="0" xfId="0" applyFont="1" applyAlignment="1">
      <alignment horizontal="right"/>
    </xf>
    <xf numFmtId="0" fontId="26" fillId="0" borderId="3" xfId="0" applyFont="1" applyBorder="1" applyAlignment="1">
      <alignment horizontal="center"/>
    </xf>
    <xf numFmtId="0" fontId="22" fillId="0" borderId="0" xfId="0" applyFont="1"/>
    <xf numFmtId="0" fontId="9" fillId="0" borderId="0" xfId="0" applyFont="1" applyAlignment="1">
      <alignment horizontal="center" shrinkToFit="1"/>
    </xf>
    <xf numFmtId="0" fontId="12" fillId="4" borderId="36" xfId="0" applyFont="1" applyFill="1" applyBorder="1" applyAlignment="1">
      <alignment horizontal="centerContinuous"/>
    </xf>
    <xf numFmtId="0" fontId="12" fillId="4" borderId="37" xfId="0" applyFont="1" applyFill="1" applyBorder="1" applyAlignment="1">
      <alignment horizontal="centerContinuous"/>
    </xf>
    <xf numFmtId="0" fontId="12" fillId="4" borderId="38" xfId="0" applyFont="1" applyFill="1" applyBorder="1" applyAlignment="1">
      <alignment horizontal="centerContinuous"/>
    </xf>
    <xf numFmtId="0" fontId="12" fillId="4" borderId="35" xfId="0" applyFont="1" applyFill="1" applyBorder="1" applyAlignment="1">
      <alignment horizontal="centerContinuous"/>
    </xf>
    <xf numFmtId="0" fontId="12" fillId="4" borderId="19" xfId="0" applyFont="1" applyFill="1" applyBorder="1" applyAlignment="1">
      <alignment horizontal="center" vertical="top" wrapText="1"/>
    </xf>
    <xf numFmtId="0" fontId="12" fillId="4" borderId="33" xfId="0" applyFont="1" applyFill="1" applyBorder="1" applyAlignment="1">
      <alignment horizontal="center" vertical="top" wrapText="1"/>
    </xf>
    <xf numFmtId="0" fontId="12" fillId="4" borderId="40" xfId="0" applyFont="1" applyFill="1" applyBorder="1" applyAlignment="1">
      <alignment horizontal="center" vertical="top" wrapText="1"/>
    </xf>
    <xf numFmtId="0" fontId="9" fillId="0" borderId="5" xfId="0" applyFont="1" applyBorder="1" applyAlignment="1">
      <alignment horizontal="left"/>
    </xf>
    <xf numFmtId="0" fontId="9" fillId="9" borderId="32" xfId="0" applyFont="1" applyFill="1" applyBorder="1" applyProtection="1">
      <protection locked="0"/>
    </xf>
    <xf numFmtId="0" fontId="18" fillId="5" borderId="33" xfId="0" applyFont="1" applyFill="1" applyBorder="1" applyProtection="1">
      <protection locked="0"/>
    </xf>
    <xf numFmtId="166" fontId="9" fillId="9" borderId="34" xfId="0" applyNumberFormat="1" applyFont="1" applyFill="1" applyBorder="1" applyProtection="1">
      <protection locked="0"/>
    </xf>
    <xf numFmtId="169" fontId="9" fillId="9" borderId="31" xfId="0" applyNumberFormat="1" applyFont="1" applyFill="1" applyBorder="1" applyProtection="1">
      <protection locked="0"/>
    </xf>
    <xf numFmtId="171" fontId="9" fillId="9" borderId="31" xfId="0" applyNumberFormat="1" applyFont="1" applyFill="1" applyBorder="1" applyProtection="1">
      <protection locked="0"/>
    </xf>
    <xf numFmtId="169" fontId="9" fillId="9" borderId="17" xfId="0" applyNumberFormat="1" applyFont="1" applyFill="1" applyBorder="1" applyProtection="1">
      <protection locked="0"/>
    </xf>
    <xf numFmtId="0" fontId="18" fillId="5" borderId="33" xfId="0" applyFont="1" applyFill="1" applyBorder="1" applyAlignment="1" applyProtection="1">
      <alignment horizontal="center"/>
      <protection locked="0"/>
    </xf>
    <xf numFmtId="0" fontId="18" fillId="5" borderId="42" xfId="0" applyFont="1" applyFill="1" applyBorder="1" applyAlignment="1" applyProtection="1">
      <alignment horizontal="center"/>
      <protection locked="0"/>
    </xf>
    <xf numFmtId="166" fontId="9" fillId="0" borderId="39" xfId="0" applyNumberFormat="1" applyFont="1" applyBorder="1"/>
    <xf numFmtId="168" fontId="9" fillId="9" borderId="34" xfId="0" applyNumberFormat="1" applyFont="1" applyFill="1" applyBorder="1" applyProtection="1">
      <protection locked="0"/>
    </xf>
    <xf numFmtId="168" fontId="9" fillId="9" borderId="31" xfId="0" applyNumberFormat="1" applyFont="1" applyFill="1" applyBorder="1" applyProtection="1">
      <protection locked="0"/>
    </xf>
    <xf numFmtId="168" fontId="9" fillId="0" borderId="39" xfId="0" applyNumberFormat="1" applyFont="1" applyBorder="1"/>
    <xf numFmtId="168" fontId="9" fillId="9" borderId="32" xfId="0" applyNumberFormat="1" applyFont="1" applyFill="1" applyBorder="1" applyProtection="1">
      <protection locked="0"/>
    </xf>
    <xf numFmtId="0" fontId="18" fillId="5" borderId="44" xfId="0" applyFont="1" applyFill="1" applyBorder="1" applyProtection="1">
      <protection locked="0"/>
    </xf>
    <xf numFmtId="0" fontId="9" fillId="0" borderId="6" xfId="0" applyFont="1" applyBorder="1" applyAlignment="1">
      <alignment horizontal="left"/>
    </xf>
    <xf numFmtId="0" fontId="9" fillId="9" borderId="30" xfId="0" applyFont="1" applyFill="1" applyBorder="1" applyProtection="1">
      <protection locked="0"/>
    </xf>
    <xf numFmtId="0" fontId="18" fillId="5" borderId="19" xfId="0" applyFont="1" applyFill="1" applyBorder="1" applyProtection="1">
      <protection locked="0"/>
    </xf>
    <xf numFmtId="166" fontId="9" fillId="9" borderId="28" xfId="0" applyNumberFormat="1" applyFont="1" applyFill="1" applyBorder="1" applyProtection="1">
      <protection locked="0"/>
    </xf>
    <xf numFmtId="169" fontId="9" fillId="9" borderId="18" xfId="0" applyNumberFormat="1" applyFont="1" applyFill="1" applyBorder="1" applyProtection="1">
      <protection locked="0"/>
    </xf>
    <xf numFmtId="171" fontId="9" fillId="9" borderId="18" xfId="0" applyNumberFormat="1" applyFont="1" applyFill="1" applyBorder="1" applyProtection="1">
      <protection locked="0"/>
    </xf>
    <xf numFmtId="169" fontId="9" fillId="9" borderId="41" xfId="0" applyNumberFormat="1" applyFont="1" applyFill="1" applyBorder="1" applyProtection="1">
      <protection locked="0"/>
    </xf>
    <xf numFmtId="0" fontId="18" fillId="5" borderId="19" xfId="0" applyFont="1" applyFill="1" applyBorder="1" applyAlignment="1" applyProtection="1">
      <alignment horizontal="center"/>
      <protection locked="0"/>
    </xf>
    <xf numFmtId="0" fontId="18" fillId="5" borderId="43" xfId="0" applyFont="1" applyFill="1" applyBorder="1" applyAlignment="1" applyProtection="1">
      <alignment horizontal="center"/>
      <protection locked="0"/>
    </xf>
    <xf numFmtId="168" fontId="9" fillId="9" borderId="28" xfId="0" applyNumberFormat="1" applyFont="1" applyFill="1" applyBorder="1" applyProtection="1">
      <protection locked="0"/>
    </xf>
    <xf numFmtId="168" fontId="9" fillId="9" borderId="18" xfId="0" applyNumberFormat="1" applyFont="1" applyFill="1" applyBorder="1" applyProtection="1">
      <protection locked="0"/>
    </xf>
    <xf numFmtId="168" fontId="9" fillId="9" borderId="30" xfId="0" applyNumberFormat="1" applyFont="1" applyFill="1" applyBorder="1" applyProtection="1">
      <protection locked="0"/>
    </xf>
    <xf numFmtId="0" fontId="18" fillId="5" borderId="45" xfId="0" applyFont="1" applyFill="1" applyBorder="1" applyProtection="1">
      <protection locked="0"/>
    </xf>
    <xf numFmtId="0" fontId="9" fillId="2" borderId="3" xfId="0" applyFont="1" applyFill="1" applyBorder="1" applyAlignment="1">
      <alignment horizontal="left"/>
    </xf>
    <xf numFmtId="0" fontId="23" fillId="2" borderId="2" xfId="0" applyFont="1" applyFill="1" applyBorder="1"/>
    <xf numFmtId="166" fontId="23" fillId="2" borderId="21" xfId="0" applyNumberFormat="1" applyFont="1" applyFill="1" applyBorder="1"/>
    <xf numFmtId="166" fontId="23" fillId="2" borderId="27" xfId="0" applyNumberFormat="1" applyFont="1" applyFill="1" applyBorder="1"/>
    <xf numFmtId="166" fontId="23" fillId="2" borderId="16" xfId="0" applyNumberFormat="1" applyFont="1" applyFill="1" applyBorder="1"/>
    <xf numFmtId="166" fontId="23" fillId="2" borderId="24" xfId="0" applyNumberFormat="1" applyFont="1" applyFill="1" applyBorder="1"/>
    <xf numFmtId="170" fontId="9" fillId="0" borderId="0" xfId="0" applyNumberFormat="1" applyFont="1"/>
    <xf numFmtId="170" fontId="23" fillId="0" borderId="39" xfId="0" applyNumberFormat="1" applyFont="1" applyBorder="1"/>
    <xf numFmtId="0" fontId="9" fillId="2" borderId="2" xfId="0" applyFont="1" applyFill="1" applyBorder="1" applyAlignment="1">
      <alignment horizontal="left"/>
    </xf>
    <xf numFmtId="0" fontId="23" fillId="0" borderId="3" xfId="0" applyFont="1" applyBorder="1" applyAlignment="1">
      <alignment horizontal="center"/>
    </xf>
    <xf numFmtId="0" fontId="28" fillId="0" borderId="0" xfId="0" applyFont="1" applyAlignment="1">
      <alignment horizontal="center"/>
    </xf>
    <xf numFmtId="0" fontId="16" fillId="0" borderId="0" xfId="0" applyFont="1" applyAlignment="1">
      <alignment horizontal="left"/>
    </xf>
    <xf numFmtId="0" fontId="9" fillId="9" borderId="31" xfId="0" applyFont="1" applyFill="1" applyBorder="1" applyProtection="1">
      <protection locked="0"/>
    </xf>
    <xf numFmtId="166" fontId="9" fillId="9" borderId="31" xfId="0" applyNumberFormat="1" applyFont="1" applyFill="1" applyBorder="1" applyProtection="1">
      <protection locked="0"/>
    </xf>
    <xf numFmtId="0" fontId="9" fillId="9" borderId="31" xfId="0" applyFont="1" applyFill="1" applyBorder="1" applyAlignment="1" applyProtection="1">
      <alignment horizontal="center"/>
      <protection locked="0"/>
    </xf>
    <xf numFmtId="0" fontId="9" fillId="9" borderId="18" xfId="0" applyFont="1" applyFill="1" applyBorder="1" applyProtection="1">
      <protection locked="0"/>
    </xf>
    <xf numFmtId="166" fontId="9" fillId="9" borderId="18" xfId="0" applyNumberFormat="1" applyFont="1" applyFill="1" applyBorder="1" applyProtection="1">
      <protection locked="0"/>
    </xf>
    <xf numFmtId="166" fontId="9" fillId="0" borderId="14" xfId="0" applyNumberFormat="1" applyFont="1" applyBorder="1"/>
    <xf numFmtId="0" fontId="9" fillId="9" borderId="18" xfId="0" applyFont="1" applyFill="1" applyBorder="1" applyAlignment="1" applyProtection="1">
      <alignment horizontal="center"/>
      <protection locked="0"/>
    </xf>
    <xf numFmtId="166" fontId="23" fillId="2" borderId="22" xfId="0" applyNumberFormat="1" applyFont="1" applyFill="1" applyBorder="1"/>
    <xf numFmtId="169" fontId="23" fillId="2" borderId="8" xfId="0" applyNumberFormat="1" applyFont="1" applyFill="1" applyBorder="1" applyAlignment="1">
      <alignment horizontal="center"/>
    </xf>
    <xf numFmtId="0" fontId="23" fillId="2" borderId="13" xfId="0" applyFont="1" applyFill="1" applyBorder="1"/>
    <xf numFmtId="170" fontId="12" fillId="4" borderId="19" xfId="0" applyNumberFormat="1" applyFont="1" applyFill="1" applyBorder="1" applyAlignment="1">
      <alignment horizontal="center" vertical="top" wrapText="1"/>
    </xf>
    <xf numFmtId="166" fontId="9" fillId="9" borderId="30" xfId="0" applyNumberFormat="1" applyFont="1" applyFill="1" applyBorder="1" applyProtection="1">
      <protection locked="0"/>
    </xf>
    <xf numFmtId="166" fontId="9" fillId="9" borderId="29" xfId="0" applyNumberFormat="1" applyFont="1" applyFill="1" applyBorder="1" applyProtection="1">
      <protection locked="0"/>
    </xf>
    <xf numFmtId="166" fontId="9" fillId="7" borderId="29" xfId="0" applyNumberFormat="1" applyFont="1" applyFill="1" applyBorder="1" applyProtection="1">
      <protection locked="0"/>
    </xf>
    <xf numFmtId="167" fontId="9" fillId="7" borderId="39" xfId="0" applyNumberFormat="1" applyFont="1" applyFill="1" applyBorder="1" applyProtection="1">
      <protection locked="0"/>
    </xf>
    <xf numFmtId="167" fontId="9" fillId="0" borderId="39" xfId="0" applyNumberFormat="1" applyFont="1" applyBorder="1"/>
    <xf numFmtId="0" fontId="12" fillId="4" borderId="49" xfId="0" applyFont="1" applyFill="1" applyBorder="1" applyAlignment="1">
      <alignment horizontal="centerContinuous"/>
    </xf>
    <xf numFmtId="169" fontId="23" fillId="2" borderId="15" xfId="0" applyNumberFormat="1" applyFont="1" applyFill="1" applyBorder="1" applyAlignment="1">
      <alignment horizontal="center"/>
    </xf>
    <xf numFmtId="0" fontId="12" fillId="4" borderId="50" xfId="0" applyFont="1" applyFill="1" applyBorder="1" applyAlignment="1">
      <alignment horizontal="centerContinuous"/>
    </xf>
    <xf numFmtId="168" fontId="9" fillId="11" borderId="18" xfId="0" applyNumberFormat="1" applyFont="1" applyFill="1" applyBorder="1" applyProtection="1">
      <protection locked="0"/>
    </xf>
    <xf numFmtId="0" fontId="9" fillId="11" borderId="31" xfId="0" applyFont="1" applyFill="1" applyBorder="1" applyAlignment="1" applyProtection="1">
      <alignment horizontal="left"/>
      <protection locked="0"/>
    </xf>
    <xf numFmtId="0" fontId="26" fillId="0" borderId="0" xfId="0" applyFont="1" applyAlignment="1">
      <alignment horizontal="center"/>
    </xf>
    <xf numFmtId="170" fontId="31" fillId="13" borderId="52" xfId="0" applyNumberFormat="1" applyFont="1" applyFill="1" applyBorder="1" applyAlignment="1">
      <alignment horizontal="center" vertical="top" wrapText="1"/>
    </xf>
    <xf numFmtId="0" fontId="32" fillId="0" borderId="0" xfId="0" applyFont="1"/>
    <xf numFmtId="0" fontId="33" fillId="0" borderId="0" xfId="0" applyFont="1"/>
    <xf numFmtId="0" fontId="10" fillId="0" borderId="0" xfId="0" applyFont="1" applyAlignment="1">
      <alignment horizontal="center" wrapText="1"/>
    </xf>
    <xf numFmtId="0" fontId="8" fillId="0" borderId="0" xfId="0" applyFont="1" applyAlignment="1">
      <alignment horizontal="right" wrapText="1"/>
    </xf>
    <xf numFmtId="0" fontId="33" fillId="0" borderId="0" xfId="0" applyFont="1" applyAlignment="1">
      <alignment vertical="top" wrapText="1"/>
    </xf>
    <xf numFmtId="0" fontId="33" fillId="0" borderId="0" xfId="0" applyFont="1" applyAlignment="1">
      <alignment wrapText="1"/>
    </xf>
    <xf numFmtId="0" fontId="0" fillId="0" borderId="0" xfId="0" applyAlignment="1">
      <alignment horizontal="right"/>
    </xf>
    <xf numFmtId="0" fontId="9" fillId="9" borderId="34" xfId="0" applyFont="1" applyFill="1" applyBorder="1" applyProtection="1">
      <protection locked="0"/>
    </xf>
    <xf numFmtId="0" fontId="9" fillId="9" borderId="28" xfId="0" applyFont="1" applyFill="1" applyBorder="1" applyProtection="1">
      <protection locked="0"/>
    </xf>
    <xf numFmtId="0" fontId="12" fillId="4" borderId="55" xfId="0" applyFont="1" applyFill="1" applyBorder="1" applyAlignment="1">
      <alignment horizontal="center" vertical="top" wrapText="1"/>
    </xf>
    <xf numFmtId="0" fontId="9" fillId="0" borderId="39" xfId="0" applyFont="1" applyBorder="1" applyAlignment="1">
      <alignment horizontal="left"/>
    </xf>
    <xf numFmtId="0" fontId="9" fillId="9" borderId="56" xfId="0" applyFont="1" applyFill="1" applyBorder="1" applyProtection="1">
      <protection locked="0"/>
    </xf>
    <xf numFmtId="170" fontId="23" fillId="2" borderId="13" xfId="0" applyNumberFormat="1" applyFont="1" applyFill="1" applyBorder="1"/>
    <xf numFmtId="0" fontId="9" fillId="9" borderId="32" xfId="0" applyFont="1" applyFill="1" applyBorder="1" applyAlignment="1" applyProtection="1">
      <alignment horizontal="center"/>
      <protection locked="0"/>
    </xf>
    <xf numFmtId="0" fontId="9" fillId="9" borderId="30" xfId="0" applyFont="1" applyFill="1" applyBorder="1" applyAlignment="1" applyProtection="1">
      <alignment horizontal="center"/>
      <protection locked="0"/>
    </xf>
    <xf numFmtId="166" fontId="9" fillId="9" borderId="32" xfId="0" applyNumberFormat="1" applyFont="1" applyFill="1" applyBorder="1" applyProtection="1">
      <protection locked="0"/>
    </xf>
    <xf numFmtId="0" fontId="9" fillId="9" borderId="34" xfId="0" applyFont="1" applyFill="1" applyBorder="1" applyAlignment="1" applyProtection="1">
      <alignment horizontal="center"/>
      <protection locked="0"/>
    </xf>
    <xf numFmtId="0" fontId="9" fillId="9" borderId="28" xfId="0" applyFont="1" applyFill="1" applyBorder="1" applyAlignment="1" applyProtection="1">
      <alignment horizontal="center"/>
      <protection locked="0"/>
    </xf>
    <xf numFmtId="170" fontId="23" fillId="2" borderId="0" xfId="0" applyNumberFormat="1" applyFont="1" applyFill="1"/>
    <xf numFmtId="0" fontId="9" fillId="9" borderId="57" xfId="0" applyFont="1" applyFill="1" applyBorder="1" applyProtection="1">
      <protection locked="0"/>
    </xf>
    <xf numFmtId="170" fontId="23" fillId="0" borderId="58" xfId="0" applyNumberFormat="1" applyFont="1" applyBorder="1"/>
    <xf numFmtId="0" fontId="9" fillId="5" borderId="19" xfId="0" applyFont="1" applyFill="1" applyBorder="1" applyProtection="1">
      <protection locked="0"/>
    </xf>
    <xf numFmtId="170" fontId="23" fillId="5" borderId="19" xfId="0" applyNumberFormat="1" applyFont="1" applyFill="1" applyBorder="1"/>
    <xf numFmtId="0" fontId="23" fillId="2" borderId="5" xfId="0" applyFont="1" applyFill="1" applyBorder="1"/>
    <xf numFmtId="170" fontId="31" fillId="13" borderId="59" xfId="0" applyNumberFormat="1" applyFont="1" applyFill="1" applyBorder="1" applyAlignment="1">
      <alignment horizontal="center" vertical="top" wrapText="1"/>
    </xf>
    <xf numFmtId="170" fontId="12" fillId="4" borderId="55" xfId="0" applyNumberFormat="1" applyFont="1" applyFill="1" applyBorder="1" applyAlignment="1">
      <alignment horizontal="center" vertical="top" wrapText="1"/>
    </xf>
    <xf numFmtId="170" fontId="23" fillId="14" borderId="39" xfId="0" applyNumberFormat="1" applyFont="1" applyFill="1" applyBorder="1" applyAlignment="1">
      <alignment horizontal="right" vertical="top" wrapText="1"/>
    </xf>
    <xf numFmtId="170" fontId="23" fillId="11" borderId="39" xfId="0" applyNumberFormat="1" applyFont="1" applyFill="1" applyBorder="1" applyAlignment="1">
      <alignment horizontal="right" vertical="top" wrapText="1"/>
    </xf>
    <xf numFmtId="168" fontId="9" fillId="11" borderId="39" xfId="0" applyNumberFormat="1" applyFont="1" applyFill="1" applyBorder="1"/>
    <xf numFmtId="166" fontId="9" fillId="11" borderId="39" xfId="0" applyNumberFormat="1" applyFont="1" applyFill="1" applyBorder="1"/>
    <xf numFmtId="166" fontId="18" fillId="5" borderId="31" xfId="0" applyNumberFormat="1" applyFont="1" applyFill="1" applyBorder="1" applyProtection="1">
      <protection locked="0"/>
    </xf>
    <xf numFmtId="0" fontId="9" fillId="0" borderId="0" xfId="0" applyFont="1" applyProtection="1"/>
    <xf numFmtId="0" fontId="8" fillId="0" borderId="0" xfId="0" applyFont="1" applyProtection="1"/>
    <xf numFmtId="0" fontId="13" fillId="0" borderId="0" xfId="0" applyFont="1" applyProtection="1"/>
    <xf numFmtId="0" fontId="0" fillId="0" borderId="0" xfId="0" applyProtection="1"/>
    <xf numFmtId="0" fontId="9" fillId="0" borderId="0" xfId="0" applyFont="1" applyAlignment="1" applyProtection="1">
      <alignment horizontal="left"/>
    </xf>
    <xf numFmtId="0" fontId="19" fillId="0" borderId="0" xfId="0" applyFont="1" applyProtection="1"/>
    <xf numFmtId="0" fontId="21" fillId="4" borderId="19" xfId="0" applyFont="1" applyFill="1" applyBorder="1" applyAlignment="1" applyProtection="1">
      <alignment horizontal="center" wrapText="1"/>
    </xf>
    <xf numFmtId="0" fontId="1" fillId="2" borderId="2" xfId="0" applyFont="1" applyFill="1" applyBorder="1" applyAlignment="1" applyProtection="1">
      <alignment horizontal="center" vertical="top" wrapText="1"/>
    </xf>
    <xf numFmtId="165" fontId="1" fillId="2" borderId="2" xfId="0" applyNumberFormat="1" applyFont="1" applyFill="1" applyBorder="1" applyAlignment="1" applyProtection="1">
      <alignment horizontal="center" vertical="top" wrapText="1"/>
    </xf>
    <xf numFmtId="0" fontId="1" fillId="2" borderId="2" xfId="0" applyFont="1" applyFill="1" applyBorder="1" applyAlignment="1" applyProtection="1">
      <alignment vertical="top" wrapText="1"/>
    </xf>
    <xf numFmtId="0" fontId="0" fillId="0" borderId="0" xfId="0" applyAlignment="1" applyProtection="1">
      <alignment horizontal="left"/>
    </xf>
    <xf numFmtId="0" fontId="16" fillId="0" borderId="0" xfId="0" applyFont="1" applyAlignment="1" applyProtection="1">
      <alignment horizontal="right"/>
    </xf>
    <xf numFmtId="0" fontId="26" fillId="0" borderId="3" xfId="0" applyFont="1" applyBorder="1" applyAlignment="1" applyProtection="1">
      <alignment horizontal="center"/>
    </xf>
    <xf numFmtId="0" fontId="26" fillId="0" borderId="0" xfId="0" applyFont="1" applyAlignment="1" applyProtection="1">
      <alignment horizontal="center"/>
    </xf>
    <xf numFmtId="0" fontId="9" fillId="0" borderId="0" xfId="0" applyFont="1" applyAlignment="1" applyProtection="1">
      <alignment horizontal="center"/>
    </xf>
    <xf numFmtId="0" fontId="22" fillId="0" borderId="0" xfId="0" applyFont="1" applyAlignment="1" applyProtection="1">
      <alignment horizontal="center"/>
    </xf>
    <xf numFmtId="0" fontId="22" fillId="0" borderId="0" xfId="0" applyFont="1" applyProtection="1"/>
    <xf numFmtId="0" fontId="9" fillId="0" borderId="0" xfId="0" applyFont="1" applyAlignment="1" applyProtection="1">
      <alignment horizontal="center" shrinkToFit="1"/>
    </xf>
    <xf numFmtId="0" fontId="22" fillId="0" borderId="0" xfId="0" applyFont="1" applyAlignment="1" applyProtection="1">
      <alignment horizontal="center" shrinkToFit="1"/>
    </xf>
    <xf numFmtId="166" fontId="9" fillId="0" borderId="18" xfId="0" applyNumberFormat="1" applyFont="1" applyBorder="1" applyProtection="1"/>
    <xf numFmtId="169" fontId="9" fillId="0" borderId="18" xfId="0" applyNumberFormat="1" applyFont="1" applyBorder="1" applyProtection="1"/>
    <xf numFmtId="0" fontId="12" fillId="4" borderId="36" xfId="0" applyFont="1" applyFill="1" applyBorder="1" applyAlignment="1" applyProtection="1">
      <alignment horizontal="centerContinuous"/>
    </xf>
    <xf numFmtId="0" fontId="12" fillId="4" borderId="37" xfId="0" applyFont="1" applyFill="1" applyBorder="1" applyAlignment="1" applyProtection="1">
      <alignment horizontal="centerContinuous"/>
    </xf>
    <xf numFmtId="0" fontId="12" fillId="4" borderId="38" xfId="0" applyFont="1" applyFill="1" applyBorder="1" applyAlignment="1" applyProtection="1">
      <alignment horizontal="centerContinuous"/>
    </xf>
    <xf numFmtId="0" fontId="12" fillId="4" borderId="35" xfId="0" applyFont="1" applyFill="1" applyBorder="1" applyAlignment="1" applyProtection="1">
      <alignment horizontal="centerContinuous"/>
    </xf>
    <xf numFmtId="0" fontId="12" fillId="4" borderId="54" xfId="0" applyFont="1" applyFill="1" applyBorder="1" applyAlignment="1" applyProtection="1">
      <alignment horizontal="centerContinuous"/>
    </xf>
    <xf numFmtId="0" fontId="12" fillId="4" borderId="35" xfId="0" applyFont="1" applyFill="1" applyBorder="1" applyAlignment="1" applyProtection="1">
      <alignment horizontal="centerContinuous" wrapText="1"/>
    </xf>
    <xf numFmtId="0" fontId="12" fillId="4" borderId="49" xfId="0" applyFont="1" applyFill="1" applyBorder="1" applyAlignment="1" applyProtection="1">
      <alignment horizontal="centerContinuous"/>
    </xf>
    <xf numFmtId="0" fontId="12" fillId="4" borderId="50" xfId="0" applyFont="1" applyFill="1" applyBorder="1" applyAlignment="1" applyProtection="1">
      <alignment horizontal="centerContinuous"/>
    </xf>
    <xf numFmtId="0" fontId="12" fillId="4" borderId="19" xfId="0" applyFont="1" applyFill="1" applyBorder="1" applyAlignment="1" applyProtection="1">
      <alignment horizontal="center" vertical="top" wrapText="1"/>
    </xf>
    <xf numFmtId="0" fontId="12" fillId="4" borderId="33" xfId="0" applyFont="1" applyFill="1" applyBorder="1" applyAlignment="1" applyProtection="1">
      <alignment horizontal="center" vertical="top" wrapText="1"/>
    </xf>
    <xf numFmtId="0" fontId="12" fillId="4" borderId="40" xfId="0" applyFont="1" applyFill="1" applyBorder="1" applyAlignment="1" applyProtection="1">
      <alignment horizontal="center" vertical="top" wrapText="1"/>
    </xf>
    <xf numFmtId="0" fontId="9" fillId="10" borderId="0" xfId="0" applyFont="1" applyFill="1" applyProtection="1"/>
    <xf numFmtId="0" fontId="24" fillId="0" borderId="0" xfId="0" applyFont="1" applyProtection="1"/>
    <xf numFmtId="0" fontId="9" fillId="0" borderId="5" xfId="0" applyFont="1" applyBorder="1" applyAlignment="1" applyProtection="1">
      <alignment horizontal="left"/>
    </xf>
    <xf numFmtId="168" fontId="9" fillId="0" borderId="31" xfId="0" applyNumberFormat="1" applyFont="1" applyBorder="1" applyProtection="1"/>
    <xf numFmtId="169" fontId="9" fillId="0" borderId="32" xfId="0" applyNumberFormat="1" applyFont="1" applyBorder="1" applyProtection="1"/>
    <xf numFmtId="169" fontId="9" fillId="0" borderId="39" xfId="0" applyNumberFormat="1" applyFont="1" applyBorder="1" applyProtection="1"/>
    <xf numFmtId="169" fontId="9" fillId="0" borderId="17" xfId="0" applyNumberFormat="1" applyFont="1" applyBorder="1" applyProtection="1"/>
    <xf numFmtId="166" fontId="9" fillId="0" borderId="39" xfId="0" applyNumberFormat="1" applyFont="1" applyBorder="1" applyProtection="1"/>
    <xf numFmtId="169" fontId="23" fillId="0" borderId="39" xfId="0" applyNumberFormat="1" applyFont="1" applyBorder="1" applyProtection="1"/>
    <xf numFmtId="168" fontId="9" fillId="11" borderId="39" xfId="0" applyNumberFormat="1" applyFont="1" applyFill="1" applyBorder="1" applyProtection="1"/>
    <xf numFmtId="168" fontId="9" fillId="11" borderId="18" xfId="0" applyNumberFormat="1" applyFont="1" applyFill="1" applyBorder="1" applyProtection="1"/>
    <xf numFmtId="166" fontId="9" fillId="0" borderId="51" xfId="0" applyNumberFormat="1" applyFont="1" applyBorder="1" applyProtection="1"/>
    <xf numFmtId="0" fontId="9" fillId="0" borderId="6" xfId="0" applyFont="1" applyBorder="1" applyAlignment="1" applyProtection="1">
      <alignment horizontal="left"/>
    </xf>
    <xf numFmtId="168" fontId="9" fillId="0" borderId="18" xfId="0" applyNumberFormat="1" applyFont="1" applyBorder="1" applyProtection="1"/>
    <xf numFmtId="169" fontId="9" fillId="0" borderId="30" xfId="0" applyNumberFormat="1" applyFont="1" applyBorder="1" applyProtection="1"/>
    <xf numFmtId="169" fontId="9" fillId="0" borderId="41" xfId="0" applyNumberFormat="1" applyFont="1" applyBorder="1" applyProtection="1"/>
    <xf numFmtId="0" fontId="9" fillId="2" borderId="3" xfId="0" applyFont="1" applyFill="1" applyBorder="1" applyAlignment="1" applyProtection="1">
      <alignment horizontal="left"/>
    </xf>
    <xf numFmtId="0" fontId="23" fillId="2" borderId="2" xfId="0" applyFont="1" applyFill="1" applyBorder="1" applyProtection="1"/>
    <xf numFmtId="0" fontId="23" fillId="2" borderId="21" xfId="0" applyFont="1" applyFill="1" applyBorder="1" applyProtection="1"/>
    <xf numFmtId="0" fontId="23" fillId="2" borderId="21" xfId="0" applyFont="1" applyFill="1" applyBorder="1" applyAlignment="1" applyProtection="1">
      <alignment horizontal="center"/>
    </xf>
    <xf numFmtId="166" fontId="23" fillId="2" borderId="21" xfId="0" applyNumberFormat="1" applyFont="1" applyFill="1" applyBorder="1" applyProtection="1"/>
    <xf numFmtId="169" fontId="23" fillId="2" borderId="2" xfId="0" applyNumberFormat="1" applyFont="1" applyFill="1" applyBorder="1" applyProtection="1"/>
    <xf numFmtId="168" fontId="11" fillId="2" borderId="5" xfId="0" applyNumberFormat="1" applyFont="1" applyFill="1" applyBorder="1" applyProtection="1"/>
    <xf numFmtId="168" fontId="23" fillId="2" borderId="5" xfId="0" applyNumberFormat="1" applyFont="1" applyFill="1" applyBorder="1" applyProtection="1"/>
    <xf numFmtId="169" fontId="23" fillId="2" borderId="24" xfId="0" applyNumberFormat="1" applyFont="1" applyFill="1" applyBorder="1" applyProtection="1"/>
    <xf numFmtId="169" fontId="23" fillId="2" borderId="21" xfId="0" applyNumberFormat="1" applyFont="1" applyFill="1" applyBorder="1" applyProtection="1"/>
    <xf numFmtId="169" fontId="23" fillId="2" borderId="26" xfId="0" applyNumberFormat="1" applyFont="1" applyFill="1" applyBorder="1" applyProtection="1"/>
    <xf numFmtId="169" fontId="23" fillId="2" borderId="16" xfId="0" applyNumberFormat="1" applyFont="1" applyFill="1" applyBorder="1" applyProtection="1"/>
    <xf numFmtId="169" fontId="23" fillId="2" borderId="25" xfId="0" applyNumberFormat="1" applyFont="1" applyFill="1" applyBorder="1" applyProtection="1"/>
    <xf numFmtId="169" fontId="23" fillId="2" borderId="22" xfId="0" applyNumberFormat="1" applyFont="1" applyFill="1" applyBorder="1" applyProtection="1"/>
    <xf numFmtId="4" fontId="23" fillId="2" borderId="4" xfId="0" applyNumberFormat="1" applyFont="1" applyFill="1" applyBorder="1" applyAlignment="1" applyProtection="1">
      <alignment horizontal="center"/>
    </xf>
    <xf numFmtId="4" fontId="23" fillId="2" borderId="2" xfId="0" applyNumberFormat="1" applyFont="1" applyFill="1" applyBorder="1" applyAlignment="1" applyProtection="1">
      <alignment horizontal="center"/>
    </xf>
    <xf numFmtId="166" fontId="23" fillId="2" borderId="2" xfId="0" applyNumberFormat="1" applyFont="1" applyFill="1" applyBorder="1" applyProtection="1"/>
    <xf numFmtId="169" fontId="23" fillId="2" borderId="5" xfId="0" applyNumberFormat="1" applyFont="1" applyFill="1" applyBorder="1" applyProtection="1"/>
    <xf numFmtId="166" fontId="23" fillId="2" borderId="9" xfId="0" applyNumberFormat="1" applyFont="1" applyFill="1" applyBorder="1" applyProtection="1"/>
    <xf numFmtId="168" fontId="23" fillId="2" borderId="4" xfId="0" applyNumberFormat="1" applyFont="1" applyFill="1" applyBorder="1" applyProtection="1"/>
    <xf numFmtId="166" fontId="23" fillId="2" borderId="27" xfId="0" applyNumberFormat="1" applyFont="1" applyFill="1" applyBorder="1" applyProtection="1"/>
    <xf numFmtId="168" fontId="23" fillId="2" borderId="22" xfId="0" applyNumberFormat="1" applyFont="1" applyFill="1" applyBorder="1" applyProtection="1"/>
    <xf numFmtId="166" fontId="23" fillId="2" borderId="26" xfId="0" applyNumberFormat="1" applyFont="1" applyFill="1" applyBorder="1" applyProtection="1"/>
    <xf numFmtId="166" fontId="23" fillId="2" borderId="25" xfId="0" applyNumberFormat="1" applyFont="1" applyFill="1" applyBorder="1" applyProtection="1"/>
    <xf numFmtId="166" fontId="23" fillId="2" borderId="24" xfId="0" applyNumberFormat="1" applyFont="1" applyFill="1" applyBorder="1" applyProtection="1"/>
    <xf numFmtId="0" fontId="23" fillId="2" borderId="4" xfId="0" applyFont="1" applyFill="1" applyBorder="1" applyProtection="1"/>
    <xf numFmtId="166" fontId="9" fillId="0" borderId="1" xfId="0" applyNumberFormat="1" applyFont="1" applyBorder="1" applyProtection="1"/>
    <xf numFmtId="169" fontId="9" fillId="0" borderId="1" xfId="0" applyNumberFormat="1" applyFont="1" applyBorder="1" applyProtection="1"/>
    <xf numFmtId="0" fontId="14" fillId="0" borderId="0" xfId="0" applyFont="1" applyProtection="1"/>
    <xf numFmtId="170" fontId="12" fillId="4" borderId="19" xfId="0" applyNumberFormat="1" applyFont="1" applyFill="1" applyBorder="1" applyAlignment="1" applyProtection="1">
      <alignment horizontal="center" vertical="top" wrapText="1"/>
    </xf>
    <xf numFmtId="166" fontId="9" fillId="0" borderId="31" xfId="0" applyNumberFormat="1" applyFont="1" applyBorder="1" applyProtection="1"/>
    <xf numFmtId="0" fontId="18" fillId="10" borderId="18" xfId="0" applyFont="1" applyFill="1" applyBorder="1" applyProtection="1"/>
    <xf numFmtId="166" fontId="9" fillId="0" borderId="0" xfId="0" applyNumberFormat="1" applyFont="1" applyProtection="1"/>
    <xf numFmtId="166" fontId="9" fillId="0" borderId="3" xfId="0" applyNumberFormat="1" applyFont="1" applyBorder="1" applyProtection="1"/>
    <xf numFmtId="0" fontId="9" fillId="0" borderId="0" xfId="0" applyFont="1" applyAlignment="1" applyProtection="1">
      <alignment horizontal="left" indent="1"/>
    </xf>
    <xf numFmtId="0" fontId="12" fillId="4" borderId="35" xfId="0" applyFont="1" applyFill="1" applyBorder="1" applyAlignment="1" applyProtection="1">
      <alignment horizontal="center" vertical="top" wrapText="1"/>
    </xf>
    <xf numFmtId="0" fontId="9" fillId="3" borderId="48" xfId="0" applyFont="1" applyFill="1" applyBorder="1" applyAlignment="1" applyProtection="1">
      <alignment horizontal="center" vertical="top" wrapText="1"/>
    </xf>
    <xf numFmtId="0" fontId="9" fillId="0" borderId="0" xfId="0" applyFont="1" applyAlignment="1" applyProtection="1">
      <alignment horizontal="center" wrapText="1"/>
    </xf>
    <xf numFmtId="0" fontId="9" fillId="0" borderId="2" xfId="0" applyFont="1" applyBorder="1" applyAlignment="1" applyProtection="1">
      <alignment horizontal="left"/>
    </xf>
    <xf numFmtId="170" fontId="9" fillId="0" borderId="0" xfId="0" applyNumberFormat="1" applyFont="1" applyProtection="1"/>
    <xf numFmtId="170" fontId="23" fillId="0" borderId="47" xfId="0" applyNumberFormat="1" applyFont="1" applyBorder="1" applyProtection="1"/>
    <xf numFmtId="166" fontId="9" fillId="3" borderId="46" xfId="0" applyNumberFormat="1" applyFont="1" applyFill="1" applyBorder="1" applyProtection="1"/>
    <xf numFmtId="166" fontId="9" fillId="0" borderId="47" xfId="0" applyNumberFormat="1" applyFont="1" applyBorder="1" applyProtection="1"/>
    <xf numFmtId="166" fontId="9" fillId="3" borderId="15" xfId="0" applyNumberFormat="1" applyFont="1" applyFill="1" applyBorder="1" applyProtection="1"/>
    <xf numFmtId="0" fontId="18" fillId="10" borderId="0" xfId="0" applyFont="1" applyFill="1" applyAlignment="1" applyProtection="1">
      <alignment horizontal="center"/>
    </xf>
    <xf numFmtId="170" fontId="23" fillId="0" borderId="39" xfId="0" applyNumberFormat="1" applyFont="1" applyBorder="1" applyProtection="1"/>
    <xf numFmtId="166" fontId="9" fillId="3" borderId="14" xfId="0" applyNumberFormat="1" applyFont="1" applyFill="1" applyBorder="1" applyProtection="1"/>
    <xf numFmtId="0" fontId="9" fillId="2" borderId="2" xfId="0" applyFont="1" applyFill="1" applyBorder="1" applyAlignment="1" applyProtection="1">
      <alignment horizontal="left"/>
    </xf>
    <xf numFmtId="170" fontId="23" fillId="2" borderId="2" xfId="0" applyNumberFormat="1" applyFont="1" applyFill="1" applyBorder="1" applyProtection="1"/>
    <xf numFmtId="166" fontId="9" fillId="2" borderId="3" xfId="0" applyNumberFormat="1" applyFont="1" applyFill="1" applyBorder="1" applyProtection="1"/>
    <xf numFmtId="166" fontId="9" fillId="2" borderId="2" xfId="0" applyNumberFormat="1" applyFont="1" applyFill="1" applyBorder="1" applyProtection="1"/>
    <xf numFmtId="166" fontId="9" fillId="2" borderId="21" xfId="0" applyNumberFormat="1" applyFont="1" applyFill="1" applyBorder="1" applyProtection="1"/>
    <xf numFmtId="169" fontId="9" fillId="12" borderId="39" xfId="0" applyNumberFormat="1" applyFont="1" applyFill="1" applyBorder="1" applyProtection="1">
      <protection locked="0"/>
    </xf>
    <xf numFmtId="0" fontId="9" fillId="11" borderId="31" xfId="0" applyFont="1" applyFill="1" applyBorder="1" applyProtection="1"/>
    <xf numFmtId="0" fontId="23" fillId="11" borderId="18" xfId="0" applyFont="1" applyFill="1" applyBorder="1" applyProtection="1"/>
    <xf numFmtId="0" fontId="14" fillId="0" borderId="0" xfId="0" applyFont="1" applyAlignment="1" applyProtection="1">
      <alignment horizontal="left"/>
    </xf>
    <xf numFmtId="169" fontId="12" fillId="4" borderId="19" xfId="0" applyNumberFormat="1" applyFont="1" applyFill="1" applyBorder="1" applyAlignment="1" applyProtection="1">
      <alignment horizontal="center"/>
    </xf>
    <xf numFmtId="166" fontId="9" fillId="0" borderId="6" xfId="0" applyNumberFormat="1" applyFont="1" applyBorder="1" applyProtection="1"/>
    <xf numFmtId="166" fontId="9" fillId="9" borderId="18" xfId="0" applyNumberFormat="1" applyFont="1" applyFill="1" applyBorder="1" applyProtection="1"/>
    <xf numFmtId="166" fontId="9" fillId="0" borderId="11" xfId="0" applyNumberFormat="1" applyFont="1" applyBorder="1" applyProtection="1"/>
    <xf numFmtId="169" fontId="9" fillId="0" borderId="3" xfId="0" applyNumberFormat="1" applyFont="1" applyBorder="1" applyProtection="1"/>
    <xf numFmtId="169" fontId="9" fillId="0" borderId="11" xfId="0" applyNumberFormat="1" applyFont="1" applyBorder="1" applyProtection="1"/>
    <xf numFmtId="169" fontId="9" fillId="0" borderId="31" xfId="0" applyNumberFormat="1" applyFont="1" applyBorder="1" applyProtection="1"/>
    <xf numFmtId="169" fontId="9" fillId="0" borderId="21" xfId="0" applyNumberFormat="1" applyFont="1" applyBorder="1" applyProtection="1"/>
    <xf numFmtId="168" fontId="9" fillId="0" borderId="3" xfId="0" applyNumberFormat="1" applyFont="1" applyBorder="1" applyProtection="1"/>
    <xf numFmtId="168" fontId="9" fillId="0" borderId="0" xfId="0" applyNumberFormat="1" applyFont="1" applyProtection="1"/>
    <xf numFmtId="0" fontId="29" fillId="0" borderId="0" xfId="0" applyFont="1" applyAlignment="1" applyProtection="1">
      <alignment horizontal="left" indent="1"/>
    </xf>
    <xf numFmtId="0" fontId="32" fillId="0" borderId="0" xfId="0" applyFont="1" applyProtection="1"/>
    <xf numFmtId="166" fontId="9" fillId="0" borderId="2" xfId="0" applyNumberFormat="1" applyFont="1" applyBorder="1" applyProtection="1"/>
    <xf numFmtId="166" fontId="9" fillId="0" borderId="5" xfId="0" applyNumberFormat="1" applyFont="1" applyBorder="1" applyProtection="1"/>
    <xf numFmtId="166" fontId="9" fillId="0" borderId="7" xfId="0" applyNumberFormat="1" applyFont="1" applyBorder="1" applyProtection="1"/>
    <xf numFmtId="168" fontId="23" fillId="0" borderId="3" xfId="0" applyNumberFormat="1" applyFont="1" applyBorder="1" applyProtection="1"/>
    <xf numFmtId="168" fontId="23" fillId="0" borderId="2" xfId="0" applyNumberFormat="1" applyFont="1" applyBorder="1" applyProtection="1"/>
    <xf numFmtId="166" fontId="9" fillId="0" borderId="28" xfId="0" applyNumberFormat="1" applyFont="1" applyBorder="1" applyProtection="1"/>
    <xf numFmtId="166" fontId="9" fillId="0" borderId="53" xfId="0" applyNumberFormat="1" applyFont="1" applyBorder="1" applyProtection="1"/>
    <xf numFmtId="0" fontId="27" fillId="0" borderId="0" xfId="0" applyFont="1" applyProtection="1"/>
    <xf numFmtId="170" fontId="9" fillId="0" borderId="10" xfId="0" applyNumberFormat="1" applyFont="1" applyBorder="1" applyAlignment="1" applyProtection="1">
      <alignment horizontal="center" vertical="top" wrapText="1"/>
    </xf>
    <xf numFmtId="166" fontId="9" fillId="0" borderId="12" xfId="0" applyNumberFormat="1" applyFont="1" applyBorder="1" applyProtection="1"/>
    <xf numFmtId="170" fontId="12" fillId="4" borderId="1" xfId="0" applyNumberFormat="1" applyFont="1" applyFill="1" applyBorder="1" applyAlignment="1" applyProtection="1">
      <alignment horizontal="center" vertical="top" wrapText="1"/>
    </xf>
    <xf numFmtId="0" fontId="12" fillId="4" borderId="19" xfId="0" applyFont="1" applyFill="1" applyBorder="1" applyProtection="1"/>
    <xf numFmtId="166" fontId="9" fillId="0" borderId="20" xfId="0" applyNumberFormat="1" applyFont="1" applyBorder="1" applyProtection="1"/>
    <xf numFmtId="166" fontId="9" fillId="0" borderId="30" xfId="0" applyNumberFormat="1" applyFont="1" applyBorder="1" applyProtection="1"/>
    <xf numFmtId="169" fontId="9" fillId="0" borderId="12" xfId="0" applyNumberFormat="1" applyFont="1" applyBorder="1" applyProtection="1"/>
    <xf numFmtId="166" fontId="9" fillId="0" borderId="29" xfId="0" applyNumberFormat="1" applyFont="1" applyBorder="1" applyProtection="1"/>
    <xf numFmtId="166" fontId="9" fillId="0" borderId="23" xfId="0" applyNumberFormat="1" applyFont="1" applyBorder="1" applyProtection="1"/>
    <xf numFmtId="168" fontId="9" fillId="0" borderId="3" xfId="15" applyNumberFormat="1" applyFont="1" applyBorder="1" applyProtection="1"/>
    <xf numFmtId="10" fontId="9" fillId="0" borderId="3" xfId="15" applyNumberFormat="1" applyFont="1" applyBorder="1" applyProtection="1"/>
    <xf numFmtId="169" fontId="9" fillId="0" borderId="60" xfId="0" applyNumberFormat="1" applyFont="1" applyBorder="1" applyProtection="1"/>
    <xf numFmtId="9" fontId="9" fillId="8" borderId="18" xfId="15" applyFont="1" applyFill="1" applyBorder="1" applyAlignment="1" applyProtection="1">
      <alignment horizontal="center"/>
      <protection locked="0"/>
    </xf>
    <xf numFmtId="0" fontId="0" fillId="0" borderId="0" xfId="0" applyAlignment="1">
      <alignment horizontal="center"/>
    </xf>
    <xf numFmtId="0" fontId="9" fillId="0" borderId="0" xfId="0" applyFont="1" applyAlignment="1">
      <alignment horizontal="left" wrapText="1"/>
    </xf>
    <xf numFmtId="0" fontId="9" fillId="0" borderId="0" xfId="0" applyFont="1" applyAlignment="1" applyProtection="1">
      <alignment horizontal="left" wrapText="1"/>
    </xf>
    <xf numFmtId="0" fontId="0" fillId="0" borderId="0" xfId="0" applyAlignment="1" applyProtection="1">
      <alignment horizontal="center"/>
    </xf>
    <xf numFmtId="0" fontId="9" fillId="7" borderId="30" xfId="0" applyFont="1" applyFill="1" applyBorder="1" applyAlignment="1" applyProtection="1">
      <alignment horizontal="left"/>
      <protection locked="0"/>
    </xf>
    <xf numFmtId="0" fontId="9" fillId="7" borderId="28" xfId="0" applyFont="1" applyFill="1" applyBorder="1" applyAlignment="1" applyProtection="1">
      <alignment horizontal="left"/>
      <protection locked="0"/>
    </xf>
    <xf numFmtId="0" fontId="16" fillId="0" borderId="0" xfId="0" applyFont="1" applyAlignment="1">
      <alignment horizontal="left" vertical="top" wrapText="1"/>
    </xf>
  </cellXfs>
  <cellStyles count="16">
    <cellStyle name="Comma 2" xfId="1" xr:uid="{00000000-0005-0000-0000-000000000000}"/>
    <cellStyle name="Currency 2" xfId="2" xr:uid="{00000000-0005-0000-0000-000001000000}"/>
    <cellStyle name="Hyperlink" xfId="14" builtinId="8"/>
    <cellStyle name="Normal" xfId="0" builtinId="0"/>
    <cellStyle name="Normal 10 10" xfId="3" xr:uid="{00000000-0005-0000-0000-000004000000}"/>
    <cellStyle name="Normal 2" xfId="4" xr:uid="{00000000-0005-0000-0000-000005000000}"/>
    <cellStyle name="Normal 2 2" xfId="5" xr:uid="{00000000-0005-0000-0000-000006000000}"/>
    <cellStyle name="Normal 2 3" xfId="6" xr:uid="{00000000-0005-0000-0000-000007000000}"/>
    <cellStyle name="Normal 3" xfId="7" xr:uid="{00000000-0005-0000-0000-000008000000}"/>
    <cellStyle name="Normal 3 2" xfId="8" xr:uid="{00000000-0005-0000-0000-000009000000}"/>
    <cellStyle name="Normal 4" xfId="9" xr:uid="{00000000-0005-0000-0000-00000A000000}"/>
    <cellStyle name="Normal 5" xfId="10" xr:uid="{00000000-0005-0000-0000-00000B000000}"/>
    <cellStyle name="Normal 6" xfId="11" xr:uid="{00000000-0005-0000-0000-00000C000000}"/>
    <cellStyle name="Percent" xfId="15" builtinId="5"/>
    <cellStyle name="Percent 2" xfId="12" xr:uid="{00000000-0005-0000-0000-00000D000000}"/>
    <cellStyle name="Percent 3" xfId="13" xr:uid="{00000000-0005-0000-0000-00000E000000}"/>
  </cellStyles>
  <dxfs count="18">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s>
  <tableStyles count="0" defaultTableStyle="TableStyleMedium9" defaultPivotStyle="PivotStyleLight16"/>
  <colors>
    <mruColors>
      <color rgb="FF24408F"/>
      <color rgb="FFC8D3F1"/>
      <color rgb="FFEC1C2E"/>
      <color rgb="FF808080"/>
      <color rgb="FF14703C"/>
      <color rgb="FF00AFC3"/>
      <color rgb="FFFF2349"/>
      <color rgb="FFFFFFCC"/>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6.jpeg"/><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editAs="oneCell">
    <xdr:from>
      <xdr:col>0</xdr:col>
      <xdr:colOff>9524</xdr:colOff>
      <xdr:row>0</xdr:row>
      <xdr:rowOff>0</xdr:rowOff>
    </xdr:from>
    <xdr:to>
      <xdr:col>1</xdr:col>
      <xdr:colOff>17017</xdr:colOff>
      <xdr:row>0</xdr:row>
      <xdr:rowOff>1219200</xdr:rowOff>
    </xdr:to>
    <xdr:pic>
      <xdr:nvPicPr>
        <xdr:cNvPr id="11" name="Picture 10">
          <a:extLst>
            <a:ext uri="{FF2B5EF4-FFF2-40B4-BE49-F238E27FC236}">
              <a16:creationId xmlns:a16="http://schemas.microsoft.com/office/drawing/2014/main" id="{1850BE39-569D-4E61-8636-143C20B05AF2}"/>
            </a:ext>
          </a:extLst>
        </xdr:cNvPr>
        <xdr:cNvPicPr>
          <a:picLocks noChangeAspect="1"/>
        </xdr:cNvPicPr>
      </xdr:nvPicPr>
      <xdr:blipFill>
        <a:blip xmlns:r="http://schemas.openxmlformats.org/officeDocument/2006/relationships" r:embed="rId1"/>
        <a:stretch>
          <a:fillRect/>
        </a:stretch>
      </xdr:blipFill>
      <xdr:spPr>
        <a:xfrm>
          <a:off x="9524" y="0"/>
          <a:ext cx="6255893" cy="1219200"/>
        </a:xfrm>
        <a:prstGeom prst="rect">
          <a:avLst/>
        </a:prstGeom>
      </xdr:spPr>
    </xdr:pic>
    <xdr:clientData/>
  </xdr:twoCellAnchor>
  <xdr:twoCellAnchor>
    <xdr:from>
      <xdr:col>0</xdr:col>
      <xdr:colOff>2762250</xdr:colOff>
      <xdr:row>12</xdr:row>
      <xdr:rowOff>1</xdr:rowOff>
    </xdr:from>
    <xdr:to>
      <xdr:col>1</xdr:col>
      <xdr:colOff>119672</xdr:colOff>
      <xdr:row>12</xdr:row>
      <xdr:rowOff>762000</xdr:rowOff>
    </xdr:to>
    <xdr:grpSp>
      <xdr:nvGrpSpPr>
        <xdr:cNvPr id="12" name="Group 11">
          <a:extLst>
            <a:ext uri="{FF2B5EF4-FFF2-40B4-BE49-F238E27FC236}">
              <a16:creationId xmlns:a16="http://schemas.microsoft.com/office/drawing/2014/main" id="{4306779A-89B9-607D-5482-80CE2ACC9129}"/>
            </a:ext>
          </a:extLst>
        </xdr:cNvPr>
        <xdr:cNvGrpSpPr/>
      </xdr:nvGrpSpPr>
      <xdr:grpSpPr>
        <a:xfrm>
          <a:off x="2766060" y="8983981"/>
          <a:ext cx="3600107" cy="761999"/>
          <a:chOff x="3335996" y="3025775"/>
          <a:chExt cx="3977298" cy="805815"/>
        </a:xfrm>
      </xdr:grpSpPr>
      <xdr:pic>
        <xdr:nvPicPr>
          <xdr:cNvPr id="13" name="Picture 12">
            <a:extLst>
              <a:ext uri="{FF2B5EF4-FFF2-40B4-BE49-F238E27FC236}">
                <a16:creationId xmlns:a16="http://schemas.microsoft.com/office/drawing/2014/main" id="{21367DC8-7E7F-BA9D-49F3-F391C7669242}"/>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225"/>
          <a:stretch/>
        </xdr:blipFill>
        <xdr:spPr>
          <a:xfrm>
            <a:off x="4981575" y="3026410"/>
            <a:ext cx="2331719" cy="805180"/>
          </a:xfrm>
          <a:prstGeom prst="rect">
            <a:avLst/>
          </a:prstGeom>
        </xdr:spPr>
      </xdr:pic>
      <xdr:pic>
        <xdr:nvPicPr>
          <xdr:cNvPr id="14" name="Picture 13">
            <a:extLst>
              <a:ext uri="{FF2B5EF4-FFF2-40B4-BE49-F238E27FC236}">
                <a16:creationId xmlns:a16="http://schemas.microsoft.com/office/drawing/2014/main" id="{BF74C934-38C9-3CB6-9D35-83FE6990A282}"/>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41692" r="17916"/>
          <a:stretch/>
        </xdr:blipFill>
        <xdr:spPr bwMode="auto">
          <a:xfrm>
            <a:off x="3335996" y="3025775"/>
            <a:ext cx="1250412" cy="805815"/>
          </a:xfrm>
          <a:prstGeom prst="rect">
            <a:avLst/>
          </a:prstGeom>
          <a:noFill/>
          <a:ln>
            <a:noFill/>
          </a:ln>
        </xdr:spPr>
      </xdr:pic>
      <xdr:pic>
        <xdr:nvPicPr>
          <xdr:cNvPr id="15" name="Picture 14">
            <a:extLst>
              <a:ext uri="{FF2B5EF4-FFF2-40B4-BE49-F238E27FC236}">
                <a16:creationId xmlns:a16="http://schemas.microsoft.com/office/drawing/2014/main" id="{EF86BC51-777D-7422-38AD-697F84520504}"/>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0601" r="23167"/>
          <a:stretch/>
        </xdr:blipFill>
        <xdr:spPr>
          <a:xfrm>
            <a:off x="4586408" y="3025775"/>
            <a:ext cx="395167" cy="805180"/>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543859</xdr:colOff>
      <xdr:row>1</xdr:row>
      <xdr:rowOff>26520</xdr:rowOff>
    </xdr:from>
    <xdr:to>
      <xdr:col>2</xdr:col>
      <xdr:colOff>903859</xdr:colOff>
      <xdr:row>2</xdr:row>
      <xdr:rowOff>172114</xdr:rowOff>
    </xdr:to>
    <xdr:pic>
      <xdr:nvPicPr>
        <xdr:cNvPr id="4" name="Picture 3" descr="green_globe_return_left_arrow_611.jpg">
          <a:hlinkClick xmlns:r="http://schemas.openxmlformats.org/officeDocument/2006/relationships" r:id="rId1"/>
          <a:extLst>
            <a:ext uri="{FF2B5EF4-FFF2-40B4-BE49-F238E27FC236}">
              <a16:creationId xmlns:a16="http://schemas.microsoft.com/office/drawing/2014/main" id="{269577C9-A66B-AA25-B930-85A13618D55B}"/>
            </a:ext>
          </a:extLst>
        </xdr:cNvPr>
        <xdr:cNvPicPr>
          <a:picLocks noChangeAspect="1"/>
        </xdr:cNvPicPr>
      </xdr:nvPicPr>
      <xdr:blipFill>
        <a:blip xmlns:r="http://schemas.openxmlformats.org/officeDocument/2006/relationships" r:embed="rId2" cstate="print"/>
        <a:stretch>
          <a:fillRect/>
        </a:stretch>
      </xdr:blipFill>
      <xdr:spPr>
        <a:xfrm>
          <a:off x="3311712" y="228226"/>
          <a:ext cx="360000" cy="360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543859</xdr:colOff>
      <xdr:row>1</xdr:row>
      <xdr:rowOff>26520</xdr:rowOff>
    </xdr:from>
    <xdr:to>
      <xdr:col>3</xdr:col>
      <xdr:colOff>903859</xdr:colOff>
      <xdr:row>2</xdr:row>
      <xdr:rowOff>184814</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8DF9F84D-16A2-41B2-8C86-34B1DCD83272}"/>
            </a:ext>
          </a:extLst>
        </xdr:cNvPr>
        <xdr:cNvPicPr>
          <a:picLocks noChangeAspect="1"/>
        </xdr:cNvPicPr>
      </xdr:nvPicPr>
      <xdr:blipFill>
        <a:blip xmlns:r="http://schemas.openxmlformats.org/officeDocument/2006/relationships" r:embed="rId2" cstate="print"/>
        <a:stretch>
          <a:fillRect/>
        </a:stretch>
      </xdr:blipFill>
      <xdr:spPr>
        <a:xfrm>
          <a:off x="3306109" y="226545"/>
          <a:ext cx="360000" cy="35831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510242</xdr:colOff>
      <xdr:row>0</xdr:row>
      <xdr:rowOff>45196</xdr:rowOff>
    </xdr:from>
    <xdr:to>
      <xdr:col>8</xdr:col>
      <xdr:colOff>872147</xdr:colOff>
      <xdr:row>2</xdr:row>
      <xdr:rowOff>1784</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1D091451-8802-33E8-52D0-7F02EAD5B493}"/>
            </a:ext>
          </a:extLst>
        </xdr:cNvPr>
        <xdr:cNvPicPr>
          <a:picLocks/>
        </xdr:cNvPicPr>
      </xdr:nvPicPr>
      <xdr:blipFill>
        <a:blip xmlns:r="http://schemas.openxmlformats.org/officeDocument/2006/relationships" r:embed="rId2" cstate="print"/>
        <a:stretch>
          <a:fillRect/>
        </a:stretch>
      </xdr:blipFill>
      <xdr:spPr>
        <a:xfrm>
          <a:off x="7850095" y="45196"/>
          <a:ext cx="360000" cy="360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584946</xdr:colOff>
      <xdr:row>0</xdr:row>
      <xdr:rowOff>93755</xdr:rowOff>
    </xdr:from>
    <xdr:to>
      <xdr:col>5</xdr:col>
      <xdr:colOff>33684</xdr:colOff>
      <xdr:row>2</xdr:row>
      <xdr:rowOff>42723</xdr:rowOff>
    </xdr:to>
    <xdr:pic>
      <xdr:nvPicPr>
        <xdr:cNvPr id="3" name="Picture 2" descr="green_globe_return_left_arrow_611.jpg">
          <a:hlinkClick xmlns:r="http://schemas.openxmlformats.org/officeDocument/2006/relationships" r:id="rId1"/>
          <a:extLst>
            <a:ext uri="{FF2B5EF4-FFF2-40B4-BE49-F238E27FC236}">
              <a16:creationId xmlns:a16="http://schemas.microsoft.com/office/drawing/2014/main" id="{FA11D18A-97D6-6591-4917-8E59D9D3676C}"/>
            </a:ext>
          </a:extLst>
        </xdr:cNvPr>
        <xdr:cNvPicPr>
          <a:picLocks noChangeAspect="1"/>
        </xdr:cNvPicPr>
      </xdr:nvPicPr>
      <xdr:blipFill>
        <a:blip xmlns:r="http://schemas.openxmlformats.org/officeDocument/2006/relationships" r:embed="rId2" cstate="print"/>
        <a:stretch>
          <a:fillRect/>
        </a:stretch>
      </xdr:blipFill>
      <xdr:spPr>
        <a:xfrm>
          <a:off x="6098240" y="93755"/>
          <a:ext cx="360000" cy="3600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536388</xdr:colOff>
      <xdr:row>0</xdr:row>
      <xdr:rowOff>59516</xdr:rowOff>
    </xdr:from>
    <xdr:to>
      <xdr:col>4</xdr:col>
      <xdr:colOff>896388</xdr:colOff>
      <xdr:row>2</xdr:row>
      <xdr:rowOff>17349</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B90054E6-6AC3-F2D7-E56F-3BCC7CF4FA1D}"/>
            </a:ext>
          </a:extLst>
        </xdr:cNvPr>
        <xdr:cNvPicPr preferRelativeResize="0">
          <a:picLocks/>
        </xdr:cNvPicPr>
      </xdr:nvPicPr>
      <xdr:blipFill>
        <a:blip xmlns:r="http://schemas.openxmlformats.org/officeDocument/2006/relationships" r:embed="rId2" cstate="print"/>
        <a:stretch>
          <a:fillRect/>
        </a:stretch>
      </xdr:blipFill>
      <xdr:spPr>
        <a:xfrm>
          <a:off x="4727388" y="59516"/>
          <a:ext cx="360000" cy="360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300692</xdr:colOff>
      <xdr:row>0</xdr:row>
      <xdr:rowOff>178546</xdr:rowOff>
    </xdr:from>
    <xdr:to>
      <xdr:col>9</xdr:col>
      <xdr:colOff>662597</xdr:colOff>
      <xdr:row>2</xdr:row>
      <xdr:rowOff>135134</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AC83A908-5F45-4038-A4EF-2517D386BB1D}"/>
            </a:ext>
          </a:extLst>
        </xdr:cNvPr>
        <xdr:cNvPicPr>
          <a:picLocks/>
        </xdr:cNvPicPr>
      </xdr:nvPicPr>
      <xdr:blipFill>
        <a:blip xmlns:r="http://schemas.openxmlformats.org/officeDocument/2006/relationships" r:embed="rId2" cstate="print"/>
        <a:stretch>
          <a:fillRect/>
        </a:stretch>
      </xdr:blipFill>
      <xdr:spPr>
        <a:xfrm>
          <a:off x="13368992" y="178546"/>
          <a:ext cx="361905" cy="3566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2759163</xdr:colOff>
      <xdr:row>0</xdr:row>
      <xdr:rowOff>561974</xdr:rowOff>
    </xdr:to>
    <xdr:pic>
      <xdr:nvPicPr>
        <xdr:cNvPr id="15" name="Picture 14">
          <a:extLst>
            <a:ext uri="{FF2B5EF4-FFF2-40B4-BE49-F238E27FC236}">
              <a16:creationId xmlns:a16="http://schemas.microsoft.com/office/drawing/2014/main" id="{37A66D8E-3D47-4F03-ADB7-C2E11946256D}"/>
            </a:ext>
          </a:extLst>
        </xdr:cNvPr>
        <xdr:cNvPicPr>
          <a:picLocks noChangeAspect="1"/>
        </xdr:cNvPicPr>
      </xdr:nvPicPr>
      <xdr:blipFill>
        <a:blip xmlns:r="http://schemas.openxmlformats.org/officeDocument/2006/relationships" r:embed="rId1"/>
        <a:stretch>
          <a:fillRect/>
        </a:stretch>
      </xdr:blipFill>
      <xdr:spPr>
        <a:xfrm>
          <a:off x="3343275" y="0"/>
          <a:ext cx="2759163" cy="5619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2759163</xdr:colOff>
      <xdr:row>0</xdr:row>
      <xdr:rowOff>561974</xdr:rowOff>
    </xdr:to>
    <xdr:pic>
      <xdr:nvPicPr>
        <xdr:cNvPr id="24" name="Picture 23">
          <a:extLst>
            <a:ext uri="{FF2B5EF4-FFF2-40B4-BE49-F238E27FC236}">
              <a16:creationId xmlns:a16="http://schemas.microsoft.com/office/drawing/2014/main" id="{ACDF5974-6F9E-4E9B-8CC6-496EFE28690F}"/>
            </a:ext>
          </a:extLst>
        </xdr:cNvPr>
        <xdr:cNvPicPr>
          <a:picLocks noChangeAspect="1"/>
        </xdr:cNvPicPr>
      </xdr:nvPicPr>
      <xdr:blipFill>
        <a:blip xmlns:r="http://schemas.openxmlformats.org/officeDocument/2006/relationships" r:embed="rId1"/>
        <a:stretch>
          <a:fillRect/>
        </a:stretch>
      </xdr:blipFill>
      <xdr:spPr>
        <a:xfrm>
          <a:off x="3343275" y="0"/>
          <a:ext cx="2759163" cy="5619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2759163</xdr:colOff>
      <xdr:row>0</xdr:row>
      <xdr:rowOff>561974</xdr:rowOff>
    </xdr:to>
    <xdr:pic>
      <xdr:nvPicPr>
        <xdr:cNvPr id="6" name="Picture 5">
          <a:extLst>
            <a:ext uri="{FF2B5EF4-FFF2-40B4-BE49-F238E27FC236}">
              <a16:creationId xmlns:a16="http://schemas.microsoft.com/office/drawing/2014/main" id="{CE999325-0DFA-414D-AC11-D81ECB0B940D}"/>
            </a:ext>
          </a:extLst>
        </xdr:cNvPr>
        <xdr:cNvPicPr>
          <a:picLocks noChangeAspect="1"/>
        </xdr:cNvPicPr>
      </xdr:nvPicPr>
      <xdr:blipFill>
        <a:blip xmlns:r="http://schemas.openxmlformats.org/officeDocument/2006/relationships" r:embed="rId1"/>
        <a:stretch>
          <a:fillRect/>
        </a:stretch>
      </xdr:blipFill>
      <xdr:spPr>
        <a:xfrm>
          <a:off x="3343275" y="0"/>
          <a:ext cx="2759163" cy="5619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2305050</xdr:colOff>
      <xdr:row>1</xdr:row>
      <xdr:rowOff>73025</xdr:rowOff>
    </xdr:from>
    <xdr:to>
      <xdr:col>3</xdr:col>
      <xdr:colOff>2665050</xdr:colOff>
      <xdr:row>3</xdr:row>
      <xdr:rowOff>61550</xdr:rowOff>
    </xdr:to>
    <xdr:pic>
      <xdr:nvPicPr>
        <xdr:cNvPr id="3" name="Picture 2" descr="green_globe_return_left_arrow_611.jpg">
          <a:hlinkClick xmlns:r="http://schemas.openxmlformats.org/officeDocument/2006/relationships" r:id="rId1" tooltip="Back to Contents"/>
          <a:extLst>
            <a:ext uri="{FF2B5EF4-FFF2-40B4-BE49-F238E27FC236}">
              <a16:creationId xmlns:a16="http://schemas.microsoft.com/office/drawing/2014/main" id="{FA63C015-75EE-E1B9-0A54-3158087D3FC0}"/>
            </a:ext>
          </a:extLst>
        </xdr:cNvPr>
        <xdr:cNvPicPr>
          <a:picLocks noChangeAspect="1"/>
        </xdr:cNvPicPr>
      </xdr:nvPicPr>
      <xdr:blipFill>
        <a:blip xmlns:r="http://schemas.openxmlformats.org/officeDocument/2006/relationships" r:embed="rId2" cstate="print"/>
        <a:stretch>
          <a:fillRect/>
        </a:stretch>
      </xdr:blipFill>
      <xdr:spPr>
        <a:xfrm>
          <a:off x="5648325" y="777875"/>
          <a:ext cx="360000" cy="360000"/>
        </a:xfrm>
        <a:prstGeom prst="rect">
          <a:avLst/>
        </a:prstGeom>
      </xdr:spPr>
    </xdr:pic>
    <xdr:clientData/>
  </xdr:twoCellAnchor>
  <xdr:twoCellAnchor editAs="oneCell">
    <xdr:from>
      <xdr:col>3</xdr:col>
      <xdr:colOff>0</xdr:colOff>
      <xdr:row>0</xdr:row>
      <xdr:rowOff>0</xdr:rowOff>
    </xdr:from>
    <xdr:to>
      <xdr:col>3</xdr:col>
      <xdr:colOff>2759163</xdr:colOff>
      <xdr:row>0</xdr:row>
      <xdr:rowOff>561974</xdr:rowOff>
    </xdr:to>
    <xdr:pic>
      <xdr:nvPicPr>
        <xdr:cNvPr id="2" name="Picture 1">
          <a:extLst>
            <a:ext uri="{FF2B5EF4-FFF2-40B4-BE49-F238E27FC236}">
              <a16:creationId xmlns:a16="http://schemas.microsoft.com/office/drawing/2014/main" id="{F0F66469-AF85-421F-B9DF-930C01CC42BB}"/>
            </a:ext>
          </a:extLst>
        </xdr:cNvPr>
        <xdr:cNvPicPr>
          <a:picLocks noChangeAspect="1"/>
        </xdr:cNvPicPr>
      </xdr:nvPicPr>
      <xdr:blipFill>
        <a:blip xmlns:r="http://schemas.openxmlformats.org/officeDocument/2006/relationships" r:embed="rId3"/>
        <a:stretch>
          <a:fillRect/>
        </a:stretch>
      </xdr:blipFill>
      <xdr:spPr>
        <a:xfrm>
          <a:off x="3343275" y="0"/>
          <a:ext cx="2759163" cy="5619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133349</xdr:colOff>
      <xdr:row>1</xdr:row>
      <xdr:rowOff>165100</xdr:rowOff>
    </xdr:from>
    <xdr:to>
      <xdr:col>6</xdr:col>
      <xdr:colOff>493349</xdr:colOff>
      <xdr:row>3</xdr:row>
      <xdr:rowOff>117430</xdr:rowOff>
    </xdr:to>
    <xdr:pic>
      <xdr:nvPicPr>
        <xdr:cNvPr id="5" name="Picture 4" descr="green_globe_return_left_arrow_611.jpg">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stretch>
          <a:fillRect/>
        </a:stretch>
      </xdr:blipFill>
      <xdr:spPr>
        <a:xfrm>
          <a:off x="6286499" y="365125"/>
          <a:ext cx="360000" cy="36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342900</xdr:colOff>
      <xdr:row>0</xdr:row>
      <xdr:rowOff>146050</xdr:rowOff>
    </xdr:from>
    <xdr:to>
      <xdr:col>3</xdr:col>
      <xdr:colOff>702900</xdr:colOff>
      <xdr:row>2</xdr:row>
      <xdr:rowOff>103883</xdr:rowOff>
    </xdr:to>
    <xdr:pic>
      <xdr:nvPicPr>
        <xdr:cNvPr id="8" name="Picture 7" descr="green_globe_return_left_arrow_611.jpg">
          <a:hlinkClick xmlns:r="http://schemas.openxmlformats.org/officeDocument/2006/relationships" r:id="rId1"/>
          <a:extLst>
            <a:ext uri="{FF2B5EF4-FFF2-40B4-BE49-F238E27FC236}">
              <a16:creationId xmlns:a16="http://schemas.microsoft.com/office/drawing/2014/main" id="{FB015B1C-FF4A-E1EC-4141-FD6DEF6FCFE9}"/>
            </a:ext>
          </a:extLst>
        </xdr:cNvPr>
        <xdr:cNvPicPr>
          <a:picLocks noChangeAspect="1"/>
        </xdr:cNvPicPr>
      </xdr:nvPicPr>
      <xdr:blipFill>
        <a:blip xmlns:r="http://schemas.openxmlformats.org/officeDocument/2006/relationships" r:embed="rId2" cstate="print"/>
        <a:stretch>
          <a:fillRect/>
        </a:stretch>
      </xdr:blipFill>
      <xdr:spPr>
        <a:xfrm>
          <a:off x="3951817" y="146050"/>
          <a:ext cx="360000" cy="36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540286</xdr:colOff>
      <xdr:row>0</xdr:row>
      <xdr:rowOff>33991</xdr:rowOff>
    </xdr:from>
    <xdr:to>
      <xdr:col>2</xdr:col>
      <xdr:colOff>900286</xdr:colOff>
      <xdr:row>2</xdr:row>
      <xdr:rowOff>4708</xdr:rowOff>
    </xdr:to>
    <xdr:pic>
      <xdr:nvPicPr>
        <xdr:cNvPr id="6" name="Picture 5" descr="green_globe_return_left_arrow_611.jpg">
          <a:hlinkClick xmlns:r="http://schemas.openxmlformats.org/officeDocument/2006/relationships" r:id="rId1"/>
          <a:extLst>
            <a:ext uri="{FF2B5EF4-FFF2-40B4-BE49-F238E27FC236}">
              <a16:creationId xmlns:a16="http://schemas.microsoft.com/office/drawing/2014/main" id="{6082644E-A34B-E7BD-CE10-321E26D5C0F9}"/>
            </a:ext>
          </a:extLst>
        </xdr:cNvPr>
        <xdr:cNvPicPr>
          <a:picLocks noChangeAspect="1"/>
        </xdr:cNvPicPr>
      </xdr:nvPicPr>
      <xdr:blipFill>
        <a:blip xmlns:r="http://schemas.openxmlformats.org/officeDocument/2006/relationships" r:embed="rId2" cstate="print"/>
        <a:stretch>
          <a:fillRect/>
        </a:stretch>
      </xdr:blipFill>
      <xdr:spPr>
        <a:xfrm>
          <a:off x="3306677" y="33991"/>
          <a:ext cx="360000" cy="36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558800</xdr:colOff>
      <xdr:row>0</xdr:row>
      <xdr:rowOff>19050</xdr:rowOff>
    </xdr:from>
    <xdr:to>
      <xdr:col>3</xdr:col>
      <xdr:colOff>4400</xdr:colOff>
      <xdr:row>2</xdr:row>
      <xdr:rowOff>1225</xdr:rowOff>
    </xdr:to>
    <xdr:pic>
      <xdr:nvPicPr>
        <xdr:cNvPr id="6" name="Picture 5" descr="green_globe_return_left_arrow_611.jpg">
          <a:hlinkClick xmlns:r="http://schemas.openxmlformats.org/officeDocument/2006/relationships" r:id="rId1"/>
          <a:extLst>
            <a:ext uri="{FF2B5EF4-FFF2-40B4-BE49-F238E27FC236}">
              <a16:creationId xmlns:a16="http://schemas.microsoft.com/office/drawing/2014/main" id="{A2B18F46-54EF-FBE2-C6F3-CC1103910C88}"/>
            </a:ext>
          </a:extLst>
        </xdr:cNvPr>
        <xdr:cNvPicPr>
          <a:picLocks noChangeAspect="1"/>
        </xdr:cNvPicPr>
      </xdr:nvPicPr>
      <xdr:blipFill>
        <a:blip xmlns:r="http://schemas.openxmlformats.org/officeDocument/2006/relationships" r:embed="rId2" cstate="print"/>
        <a:stretch>
          <a:fillRect/>
        </a:stretch>
      </xdr:blipFill>
      <xdr:spPr>
        <a:xfrm>
          <a:off x="3321050" y="19050"/>
          <a:ext cx="360000" cy="360000"/>
        </a:xfrm>
        <a:prstGeom prst="rect">
          <a:avLst/>
        </a:prstGeom>
      </xdr:spPr>
    </xdr:pic>
    <xdr:clientData/>
  </xdr:twoCellAnchor>
</xdr:wsDr>
</file>

<file path=xl/theme/theme1.xml><?xml version="1.0" encoding="utf-8"?>
<a:theme xmlns:a="http://schemas.openxmlformats.org/drawingml/2006/main" name="Office Theme 2007 - 2010">
  <a:themeElements>
    <a:clrScheme name="CSI">
      <a:dk1>
        <a:srgbClr val="000000"/>
      </a:dk1>
      <a:lt1>
        <a:srgbClr val="FFFFFF"/>
      </a:lt1>
      <a:dk2>
        <a:srgbClr val="44546A"/>
      </a:dk2>
      <a:lt2>
        <a:srgbClr val="E7E6E6"/>
      </a:lt2>
      <a:accent1>
        <a:srgbClr val="24408F"/>
      </a:accent1>
      <a:accent2>
        <a:srgbClr val="83CDB8"/>
      </a:accent2>
      <a:accent3>
        <a:srgbClr val="9390BF"/>
      </a:accent3>
      <a:accent4>
        <a:srgbClr val="6979B2"/>
      </a:accent4>
      <a:accent5>
        <a:srgbClr val="03AD90"/>
      </a:accent5>
      <a:accent6>
        <a:srgbClr val="3E789F"/>
      </a:accent6>
      <a:hlink>
        <a:srgbClr val="0065A7"/>
      </a:hlink>
      <a:folHlink>
        <a:srgbClr val="0165A7"/>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13"/>
  <sheetViews>
    <sheetView showGridLines="0" zoomScaleNormal="100" workbookViewId="0">
      <selection activeCell="D1" sqref="D1"/>
    </sheetView>
  </sheetViews>
  <sheetFormatPr defaultColWidth="8.85546875" defaultRowHeight="15" x14ac:dyDescent="0.25"/>
  <cols>
    <col min="1" max="1" width="93.7109375" customWidth="1"/>
  </cols>
  <sheetData>
    <row r="1" spans="1:1" ht="111" customHeight="1" x14ac:dyDescent="0.25"/>
    <row r="2" spans="1:1" ht="175.5" customHeight="1" x14ac:dyDescent="0.7">
      <c r="A2" s="124" t="s">
        <v>247</v>
      </c>
    </row>
    <row r="3" spans="1:1" ht="58.5" customHeight="1" x14ac:dyDescent="0.3">
      <c r="A3" s="125" t="s">
        <v>231</v>
      </c>
    </row>
    <row r="4" spans="1:1" ht="15" customHeight="1" x14ac:dyDescent="0.25">
      <c r="A4" s="123" t="s">
        <v>326</v>
      </c>
    </row>
    <row r="5" spans="1:1" ht="15.75" x14ac:dyDescent="0.3">
      <c r="A5" s="2"/>
    </row>
    <row r="6" spans="1:1" ht="18" x14ac:dyDescent="0.25">
      <c r="A6" s="4" t="s">
        <v>3</v>
      </c>
    </row>
    <row r="7" spans="1:1" ht="214.5" customHeight="1" x14ac:dyDescent="0.25">
      <c r="A7" s="126" t="s">
        <v>244</v>
      </c>
    </row>
    <row r="8" spans="1:1" ht="6.75" customHeight="1" x14ac:dyDescent="0.25">
      <c r="A8" s="123"/>
    </row>
    <row r="9" spans="1:1" ht="27" customHeight="1" x14ac:dyDescent="0.25">
      <c r="A9" s="127" t="s">
        <v>245</v>
      </c>
    </row>
    <row r="10" spans="1:1" ht="8.25" customHeight="1" x14ac:dyDescent="0.25">
      <c r="A10" s="123"/>
    </row>
    <row r="11" spans="1:1" ht="40.5" customHeight="1" x14ac:dyDescent="0.25">
      <c r="A11" s="127" t="s">
        <v>246</v>
      </c>
    </row>
    <row r="12" spans="1:1" ht="15.75" customHeight="1" x14ac:dyDescent="0.3">
      <c r="A12" s="2"/>
    </row>
    <row r="13" spans="1:1" ht="78" customHeight="1" x14ac:dyDescent="0.25">
      <c r="A13" s="128"/>
    </row>
  </sheetData>
  <sheetProtection sheet="1" objects="1" scenarios="1" selectLockedCells="1" selectUnlockedCells="1"/>
  <pageMargins left="0.59055118110236227" right="0.39370078740157483" top="0.41666666666666669" bottom="0.59055118110236227" header="0.19685039370078741" footer="0.19685039370078741"/>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B69"/>
  <sheetViews>
    <sheetView showGridLines="0" zoomScaleNormal="100" workbookViewId="0">
      <pane xSplit="3" ySplit="12" topLeftCell="D13" activePane="bottomRight" state="frozen"/>
      <selection activeCell="B3" sqref="B3"/>
      <selection pane="topRight" activeCell="B3" sqref="B3"/>
      <selection pane="bottomLeft" activeCell="B3" sqref="B3"/>
      <selection pane="bottomRight" activeCell="J24" sqref="J24"/>
    </sheetView>
  </sheetViews>
  <sheetFormatPr defaultColWidth="8.85546875" defaultRowHeight="15.75" x14ac:dyDescent="0.3"/>
  <cols>
    <col min="1" max="1" width="5.7109375" style="2" customWidth="1"/>
    <col min="2" max="2" width="35.7109375" style="2" customWidth="1"/>
    <col min="3" max="26" width="13.7109375" style="2" customWidth="1"/>
    <col min="27" max="16384" width="8.85546875" style="2"/>
  </cols>
  <sheetData>
    <row r="1" spans="1:28" x14ac:dyDescent="0.3">
      <c r="A1" s="2" t="str">
        <f>+DSO</f>
        <v>Your Organisation</v>
      </c>
      <c r="C1" s="48" t="s">
        <v>201</v>
      </c>
      <c r="D1" s="96" t="str">
        <f>IF(AND(SUM(D13:D63)&gt;0,D12=inactive),"ERROR","")</f>
        <v/>
      </c>
      <c r="E1" s="96" t="str">
        <f ca="1">IF(AND(SUM(E13:E63)&gt;0,E12=inactive),"ERROR","")</f>
        <v/>
      </c>
      <c r="F1" s="96" t="str">
        <f t="shared" ref="F1:X1" ca="1" si="0">IF(AND(SUM(F13:F63)&gt;0,F12=inactive),"ERROR","")</f>
        <v/>
      </c>
      <c r="G1" s="96" t="str">
        <f t="shared" ca="1" si="0"/>
        <v/>
      </c>
      <c r="H1" s="96" t="str">
        <f t="shared" ca="1" si="0"/>
        <v/>
      </c>
      <c r="I1" s="96" t="str">
        <f t="shared" ca="1" si="0"/>
        <v/>
      </c>
      <c r="J1" s="96" t="str">
        <f t="shared" ca="1" si="0"/>
        <v/>
      </c>
      <c r="K1" s="96" t="str">
        <f t="shared" ca="1" si="0"/>
        <v/>
      </c>
      <c r="L1" s="96" t="str">
        <f t="shared" ca="1" si="0"/>
        <v/>
      </c>
      <c r="M1" s="96" t="str">
        <f t="shared" ca="1" si="0"/>
        <v/>
      </c>
      <c r="N1" s="96" t="str">
        <f t="shared" ca="1" si="0"/>
        <v/>
      </c>
      <c r="O1" s="96" t="str">
        <f t="shared" ca="1" si="0"/>
        <v/>
      </c>
      <c r="P1" s="96" t="str">
        <f t="shared" ca="1" si="0"/>
        <v/>
      </c>
      <c r="Q1" s="96" t="str">
        <f t="shared" ca="1" si="0"/>
        <v/>
      </c>
      <c r="R1" s="96" t="str">
        <f t="shared" ca="1" si="0"/>
        <v/>
      </c>
      <c r="S1" s="96" t="str">
        <f t="shared" ca="1" si="0"/>
        <v/>
      </c>
      <c r="T1" s="96" t="str">
        <f t="shared" ca="1" si="0"/>
        <v/>
      </c>
      <c r="U1" s="96" t="str">
        <f t="shared" ca="1" si="0"/>
        <v/>
      </c>
      <c r="V1" s="96" t="str">
        <f t="shared" ca="1" si="0"/>
        <v/>
      </c>
      <c r="W1" s="96" t="str">
        <f t="shared" ca="1" si="0"/>
        <v/>
      </c>
      <c r="X1" s="96" t="str">
        <f t="shared" ca="1" si="0"/>
        <v/>
      </c>
    </row>
    <row r="2" spans="1:28" x14ac:dyDescent="0.3">
      <c r="A2" s="1" t="str">
        <f>+title</f>
        <v xml:space="preserve">Single Product Costing &amp; Pricing Model </v>
      </c>
    </row>
    <row r="3" spans="1:28" x14ac:dyDescent="0.3">
      <c r="A3" s="6" t="str">
        <f ca="1">program_title&amp;" "&amp;year&amp;+" Rev"&amp;+current_rev</f>
        <v xml:space="preserve">  RevA</v>
      </c>
    </row>
    <row r="4" spans="1:28" x14ac:dyDescent="0.3">
      <c r="A4" s="6"/>
    </row>
    <row r="5" spans="1:28" ht="30" x14ac:dyDescent="0.4">
      <c r="A5" s="3" t="str">
        <f ca="1">RIGHT(CELL("filename",A5),LEN(CELL("filename",A5))-FIND("]",CELL("filename",A5)))</f>
        <v>Direct_OH</v>
      </c>
    </row>
    <row r="6" spans="1:28" x14ac:dyDescent="0.3">
      <c r="B6" s="25" t="str">
        <f>SUBSTITUTE(ADDRESS(1,COLUMN(),4),"1","")</f>
        <v>B</v>
      </c>
      <c r="C6" s="25" t="str">
        <f t="shared" ref="C6:D6" si="1">SUBSTITUTE(ADDRESS(1,COLUMN(),4),"1","")</f>
        <v>C</v>
      </c>
      <c r="D6" s="25" t="str">
        <f t="shared" si="1"/>
        <v>D</v>
      </c>
      <c r="E6" s="50" t="s">
        <v>161</v>
      </c>
      <c r="Y6" s="25" t="str">
        <f t="shared" ref="Y6:Z6" si="2">SUBSTITUTE(ADDRESS(1,COLUMN(),4),"1","")</f>
        <v>Y</v>
      </c>
      <c r="Z6" s="25" t="str">
        <f t="shared" si="2"/>
        <v>Z</v>
      </c>
    </row>
    <row r="7" spans="1:28" x14ac:dyDescent="0.3">
      <c r="B7" s="25" t="s">
        <v>27</v>
      </c>
      <c r="C7" s="25" t="s">
        <v>27</v>
      </c>
      <c r="D7" s="25" t="s">
        <v>27</v>
      </c>
      <c r="E7" s="25">
        <f>COLUMNS($E:E)</f>
        <v>1</v>
      </c>
      <c r="F7" s="25">
        <f>COLUMNS($E:F)</f>
        <v>2</v>
      </c>
      <c r="G7" s="25">
        <f>COLUMNS($E:G)</f>
        <v>3</v>
      </c>
      <c r="H7" s="25">
        <f>COLUMNS($E:H)</f>
        <v>4</v>
      </c>
      <c r="I7" s="25">
        <f>COLUMNS($E:I)</f>
        <v>5</v>
      </c>
      <c r="J7" s="25">
        <f>COLUMNS($E:J)</f>
        <v>6</v>
      </c>
      <c r="K7" s="25">
        <f>COLUMNS($E:K)</f>
        <v>7</v>
      </c>
      <c r="L7" s="25">
        <f>COLUMNS($E:L)</f>
        <v>8</v>
      </c>
      <c r="M7" s="25">
        <f>COLUMNS($E:M)</f>
        <v>9</v>
      </c>
      <c r="N7" s="25">
        <f>COLUMNS($E:N)</f>
        <v>10</v>
      </c>
      <c r="O7" s="25">
        <f>COLUMNS($E:O)</f>
        <v>11</v>
      </c>
      <c r="P7" s="25">
        <f>COLUMNS($E:P)</f>
        <v>12</v>
      </c>
      <c r="Q7" s="25">
        <f>COLUMNS($E:Q)</f>
        <v>13</v>
      </c>
      <c r="R7" s="25">
        <f>COLUMNS($E:R)</f>
        <v>14</v>
      </c>
      <c r="S7" s="25">
        <f>COLUMNS($E:S)</f>
        <v>15</v>
      </c>
      <c r="T7" s="25">
        <f>COLUMNS($E:T)</f>
        <v>16</v>
      </c>
      <c r="U7" s="25">
        <f>COLUMNS($E:U)</f>
        <v>17</v>
      </c>
      <c r="V7" s="25">
        <f>COLUMNS($E:V)</f>
        <v>18</v>
      </c>
      <c r="W7" s="25">
        <f>COLUMNS($E:W)</f>
        <v>19</v>
      </c>
      <c r="X7" s="25">
        <f>COLUMNS($E:X)</f>
        <v>20</v>
      </c>
      <c r="Y7" s="25" t="s">
        <v>312</v>
      </c>
      <c r="Z7" s="25" t="s">
        <v>313</v>
      </c>
    </row>
    <row r="9" spans="1:28" x14ac:dyDescent="0.3">
      <c r="B9" s="2" t="s">
        <v>33</v>
      </c>
      <c r="D9" s="32">
        <f>SUBTOTAL(9,D13:D63)</f>
        <v>0</v>
      </c>
      <c r="E9" s="32">
        <f ca="1">SUBTOTAL(9,E13:E63)</f>
        <v>0</v>
      </c>
      <c r="F9" s="32">
        <f t="shared" ref="F9:X9" si="3">SUBTOTAL(9,F13:F63)</f>
        <v>0</v>
      </c>
      <c r="G9" s="32">
        <f t="shared" si="3"/>
        <v>0</v>
      </c>
      <c r="H9" s="32">
        <f t="shared" si="3"/>
        <v>0</v>
      </c>
      <c r="I9" s="32">
        <f t="shared" si="3"/>
        <v>0</v>
      </c>
      <c r="J9" s="32">
        <f t="shared" si="3"/>
        <v>0</v>
      </c>
      <c r="K9" s="32">
        <f t="shared" si="3"/>
        <v>0</v>
      </c>
      <c r="L9" s="32">
        <f t="shared" si="3"/>
        <v>0</v>
      </c>
      <c r="M9" s="32">
        <f t="shared" si="3"/>
        <v>0</v>
      </c>
      <c r="N9" s="32">
        <f t="shared" si="3"/>
        <v>0</v>
      </c>
      <c r="O9" s="32">
        <f t="shared" si="3"/>
        <v>0</v>
      </c>
      <c r="P9" s="32">
        <f t="shared" si="3"/>
        <v>0</v>
      </c>
      <c r="Q9" s="32">
        <f t="shared" si="3"/>
        <v>0</v>
      </c>
      <c r="R9" s="32">
        <f t="shared" si="3"/>
        <v>0</v>
      </c>
      <c r="S9" s="32">
        <f t="shared" si="3"/>
        <v>0</v>
      </c>
      <c r="T9" s="32">
        <f t="shared" si="3"/>
        <v>0</v>
      </c>
      <c r="U9" s="32">
        <f t="shared" si="3"/>
        <v>0</v>
      </c>
      <c r="V9" s="32">
        <f t="shared" si="3"/>
        <v>0</v>
      </c>
      <c r="W9" s="32">
        <f t="shared" si="3"/>
        <v>0</v>
      </c>
      <c r="X9" s="32">
        <f t="shared" si="3"/>
        <v>0</v>
      </c>
      <c r="Y9" s="32">
        <f ca="1">SUBTOTAL(9,Y13:Y63)</f>
        <v>0</v>
      </c>
      <c r="Z9" s="32">
        <f ca="1">SUBTOTAL(9,Z13:Z63)</f>
        <v>0</v>
      </c>
    </row>
    <row r="10" spans="1:28" ht="16.5" thickBot="1" x14ac:dyDescent="0.35"/>
    <row r="11" spans="1:28" ht="16.5" thickBot="1" x14ac:dyDescent="0.35">
      <c r="B11" s="52" t="s">
        <v>34</v>
      </c>
      <c r="C11" s="54"/>
      <c r="D11" s="52" t="s">
        <v>263</v>
      </c>
      <c r="E11" s="52" t="s">
        <v>255</v>
      </c>
      <c r="F11" s="53"/>
      <c r="G11" s="53"/>
      <c r="H11" s="53"/>
      <c r="I11" s="53"/>
      <c r="J11" s="53"/>
      <c r="K11" s="53"/>
      <c r="L11" s="53"/>
      <c r="M11" s="53"/>
      <c r="N11" s="53"/>
      <c r="O11" s="53"/>
      <c r="P11" s="53"/>
      <c r="Q11" s="53"/>
      <c r="R11" s="53"/>
      <c r="S11" s="53"/>
      <c r="T11" s="53"/>
      <c r="U11" s="53"/>
      <c r="V11" s="53"/>
      <c r="W11" s="53"/>
      <c r="X11" s="53"/>
      <c r="Y11" s="53"/>
      <c r="Z11" s="54"/>
    </row>
    <row r="12" spans="1:28" ht="45" customHeight="1" x14ac:dyDescent="0.3">
      <c r="A12" s="56" t="s">
        <v>39</v>
      </c>
      <c r="B12" s="57" t="s">
        <v>100</v>
      </c>
      <c r="C12" s="57" t="s">
        <v>203</v>
      </c>
      <c r="D12" s="57" t="s">
        <v>248</v>
      </c>
      <c r="E12" s="58" t="str">
        <f ca="1">IF(ISBLANK(OFFSET(house_anchor,E$7,0)),inactive,OFFSET(house_anchor,E$7,0)&amp;+CHAR(10)&amp;+"$")</f>
        <v>NOT IN USE</v>
      </c>
      <c r="F12" s="57" t="str">
        <f t="shared" ref="F12:X12" ca="1" si="4">IF(ISBLANK(OFFSET(house_anchor,F$7,0)),inactive,OFFSET(house_anchor,F$7,0)&amp;+CHAR(10)&amp;+"$")</f>
        <v>NOT IN USE</v>
      </c>
      <c r="G12" s="57" t="str">
        <f t="shared" ca="1" si="4"/>
        <v>NOT IN USE</v>
      </c>
      <c r="H12" s="57" t="str">
        <f t="shared" ca="1" si="4"/>
        <v>NOT IN USE</v>
      </c>
      <c r="I12" s="57" t="str">
        <f t="shared" ca="1" si="4"/>
        <v>NOT IN USE</v>
      </c>
      <c r="J12" s="57" t="str">
        <f t="shared" ca="1" si="4"/>
        <v>NOT IN USE</v>
      </c>
      <c r="K12" s="57" t="str">
        <f t="shared" ca="1" si="4"/>
        <v>NOT IN USE</v>
      </c>
      <c r="L12" s="57" t="str">
        <f t="shared" ca="1" si="4"/>
        <v>NOT IN USE</v>
      </c>
      <c r="M12" s="57" t="str">
        <f t="shared" ca="1" si="4"/>
        <v>NOT IN USE</v>
      </c>
      <c r="N12" s="57" t="str">
        <f t="shared" ca="1" si="4"/>
        <v>NOT IN USE</v>
      </c>
      <c r="O12" s="57" t="str">
        <f t="shared" ca="1" si="4"/>
        <v>NOT IN USE</v>
      </c>
      <c r="P12" s="57" t="str">
        <f t="shared" ca="1" si="4"/>
        <v>NOT IN USE</v>
      </c>
      <c r="Q12" s="57" t="str">
        <f t="shared" ca="1" si="4"/>
        <v>NOT IN USE</v>
      </c>
      <c r="R12" s="57" t="str">
        <f t="shared" ca="1" si="4"/>
        <v>NOT IN USE</v>
      </c>
      <c r="S12" s="57" t="str">
        <f t="shared" ca="1" si="4"/>
        <v>NOT IN USE</v>
      </c>
      <c r="T12" s="57" t="str">
        <f t="shared" ca="1" si="4"/>
        <v>NOT IN USE</v>
      </c>
      <c r="U12" s="57" t="str">
        <f t="shared" ca="1" si="4"/>
        <v>NOT IN USE</v>
      </c>
      <c r="V12" s="57" t="str">
        <f t="shared" ca="1" si="4"/>
        <v>NOT IN USE</v>
      </c>
      <c r="W12" s="57" t="str">
        <f t="shared" ca="1" si="4"/>
        <v>NOT IN USE</v>
      </c>
      <c r="X12" s="57" t="str">
        <f t="shared" ca="1" si="4"/>
        <v>NOT IN USE</v>
      </c>
      <c r="Y12" s="57" t="str">
        <f ca="1">IF(ISBLANK(OFFSET(house_anchor,E$7,0)),inactive,"Total Accom
$")</f>
        <v>NOT IN USE</v>
      </c>
      <c r="Z12" s="57" t="str">
        <f ca="1">IF(ISBLANK(OFFSET(house_anchor,E$7,0)),inactive,"Error
$")</f>
        <v>NOT IN USE</v>
      </c>
      <c r="AA12" s="2" t="s">
        <v>261</v>
      </c>
      <c r="AB12" s="122"/>
    </row>
    <row r="13" spans="1:28" x14ac:dyDescent="0.3">
      <c r="A13" s="59">
        <f>ROWS($12:13)-1</f>
        <v>1</v>
      </c>
      <c r="B13" s="99"/>
      <c r="C13" s="99"/>
      <c r="D13" s="100"/>
      <c r="E13" s="151">
        <f ca="1">IF($E$12="NOT IN USE", 0, 1-SUM(F13:X13))</f>
        <v>0</v>
      </c>
      <c r="F13" s="100"/>
      <c r="G13" s="100"/>
      <c r="H13" s="100"/>
      <c r="I13" s="100"/>
      <c r="J13" s="100"/>
      <c r="K13" s="100"/>
      <c r="L13" s="100"/>
      <c r="M13" s="100"/>
      <c r="N13" s="100"/>
      <c r="O13" s="100"/>
      <c r="P13" s="100"/>
      <c r="Q13" s="100"/>
      <c r="R13" s="100"/>
      <c r="S13" s="100"/>
      <c r="T13" s="100"/>
      <c r="U13" s="100"/>
      <c r="V13" s="100"/>
      <c r="W13" s="100"/>
      <c r="X13" s="100"/>
      <c r="Y13" s="30">
        <f t="shared" ref="Y13:Y44" ca="1" si="5">SUM(E13:X13)</f>
        <v>0</v>
      </c>
      <c r="Z13" s="68">
        <f ca="1">IF(Y13=0, 0, IF(D13&lt;&gt;Y13,  Y13-D13, 0))</f>
        <v>0</v>
      </c>
    </row>
    <row r="14" spans="1:28" x14ac:dyDescent="0.3">
      <c r="A14" s="74">
        <f>ROWS($12:14)-1</f>
        <v>2</v>
      </c>
      <c r="B14" s="102"/>
      <c r="C14" s="102"/>
      <c r="D14" s="103"/>
      <c r="E14" s="151">
        <f t="shared" ref="E14:E62" ca="1" si="6">IF($E$12="NOT IN USE", 0, 1-SUM(F14:X14))</f>
        <v>0</v>
      </c>
      <c r="F14" s="103"/>
      <c r="G14" s="103"/>
      <c r="H14" s="103"/>
      <c r="I14" s="103"/>
      <c r="J14" s="103"/>
      <c r="K14" s="103"/>
      <c r="L14" s="103"/>
      <c r="M14" s="103"/>
      <c r="N14" s="103"/>
      <c r="O14" s="103"/>
      <c r="P14" s="103"/>
      <c r="Q14" s="103"/>
      <c r="R14" s="103"/>
      <c r="S14" s="103"/>
      <c r="T14" s="103"/>
      <c r="U14" s="103"/>
      <c r="V14" s="103"/>
      <c r="W14" s="103"/>
      <c r="X14" s="103"/>
      <c r="Y14" s="32">
        <f t="shared" ca="1" si="5"/>
        <v>0</v>
      </c>
      <c r="Z14" s="68">
        <f t="shared" ref="Z14:Z62" ca="1" si="7">IF(Y14=0, 0, IF(D14&lt;&gt;Y14,  Y14-D14, 0))</f>
        <v>0</v>
      </c>
    </row>
    <row r="15" spans="1:28" x14ac:dyDescent="0.3">
      <c r="A15" s="74">
        <f>ROWS($12:15)-1</f>
        <v>3</v>
      </c>
      <c r="B15" s="102"/>
      <c r="C15" s="102"/>
      <c r="D15" s="103"/>
      <c r="E15" s="151">
        <f t="shared" ca="1" si="6"/>
        <v>0</v>
      </c>
      <c r="F15" s="103"/>
      <c r="G15" s="103"/>
      <c r="H15" s="103"/>
      <c r="I15" s="103"/>
      <c r="J15" s="103"/>
      <c r="K15" s="103"/>
      <c r="L15" s="103"/>
      <c r="M15" s="103"/>
      <c r="N15" s="103"/>
      <c r="O15" s="103"/>
      <c r="P15" s="103"/>
      <c r="Q15" s="103"/>
      <c r="R15" s="103"/>
      <c r="S15" s="103"/>
      <c r="T15" s="103"/>
      <c r="U15" s="103"/>
      <c r="V15" s="103"/>
      <c r="W15" s="103"/>
      <c r="X15" s="103"/>
      <c r="Y15" s="32">
        <f t="shared" ca="1" si="5"/>
        <v>0</v>
      </c>
      <c r="Z15" s="68">
        <f t="shared" ca="1" si="7"/>
        <v>0</v>
      </c>
    </row>
    <row r="16" spans="1:28" x14ac:dyDescent="0.3">
      <c r="A16" s="74">
        <f>ROWS($12:16)-1</f>
        <v>4</v>
      </c>
      <c r="B16" s="102"/>
      <c r="C16" s="102"/>
      <c r="D16" s="103"/>
      <c r="E16" s="151">
        <f t="shared" ca="1" si="6"/>
        <v>0</v>
      </c>
      <c r="F16" s="103"/>
      <c r="G16" s="103"/>
      <c r="H16" s="103"/>
      <c r="I16" s="103"/>
      <c r="J16" s="103"/>
      <c r="K16" s="103"/>
      <c r="L16" s="103"/>
      <c r="M16" s="103"/>
      <c r="N16" s="103"/>
      <c r="O16" s="103"/>
      <c r="P16" s="103"/>
      <c r="Q16" s="103"/>
      <c r="R16" s="103"/>
      <c r="S16" s="103"/>
      <c r="T16" s="103"/>
      <c r="U16" s="103"/>
      <c r="V16" s="103"/>
      <c r="W16" s="103"/>
      <c r="X16" s="103"/>
      <c r="Y16" s="32">
        <f t="shared" ca="1" si="5"/>
        <v>0</v>
      </c>
      <c r="Z16" s="68">
        <f t="shared" ca="1" si="7"/>
        <v>0</v>
      </c>
    </row>
    <row r="17" spans="1:26" x14ac:dyDescent="0.3">
      <c r="A17" s="74">
        <f>ROWS($12:17)-1</f>
        <v>5</v>
      </c>
      <c r="B17" s="102"/>
      <c r="C17" s="102"/>
      <c r="D17" s="103"/>
      <c r="E17" s="151">
        <f t="shared" ca="1" si="6"/>
        <v>0</v>
      </c>
      <c r="F17" s="103"/>
      <c r="G17" s="103"/>
      <c r="H17" s="103"/>
      <c r="I17" s="103"/>
      <c r="J17" s="103"/>
      <c r="K17" s="103"/>
      <c r="L17" s="103"/>
      <c r="M17" s="103"/>
      <c r="N17" s="103"/>
      <c r="O17" s="103"/>
      <c r="P17" s="103"/>
      <c r="Q17" s="103"/>
      <c r="R17" s="103"/>
      <c r="S17" s="103"/>
      <c r="T17" s="103"/>
      <c r="U17" s="103"/>
      <c r="V17" s="103"/>
      <c r="W17" s="103"/>
      <c r="X17" s="103"/>
      <c r="Y17" s="32">
        <f t="shared" ca="1" si="5"/>
        <v>0</v>
      </c>
      <c r="Z17" s="68">
        <f t="shared" ca="1" si="7"/>
        <v>0</v>
      </c>
    </row>
    <row r="18" spans="1:26" x14ac:dyDescent="0.3">
      <c r="A18" s="74">
        <f>ROWS($12:18)-1</f>
        <v>6</v>
      </c>
      <c r="B18" s="102"/>
      <c r="C18" s="102"/>
      <c r="D18" s="103"/>
      <c r="E18" s="151">
        <f t="shared" ca="1" si="6"/>
        <v>0</v>
      </c>
      <c r="F18" s="103"/>
      <c r="G18" s="103"/>
      <c r="H18" s="103"/>
      <c r="I18" s="103"/>
      <c r="J18" s="103"/>
      <c r="K18" s="103"/>
      <c r="L18" s="103"/>
      <c r="M18" s="103"/>
      <c r="N18" s="103"/>
      <c r="O18" s="103"/>
      <c r="P18" s="103"/>
      <c r="Q18" s="103"/>
      <c r="R18" s="103"/>
      <c r="S18" s="103"/>
      <c r="T18" s="103"/>
      <c r="U18" s="103"/>
      <c r="V18" s="103"/>
      <c r="W18" s="103"/>
      <c r="X18" s="103"/>
      <c r="Y18" s="32">
        <f t="shared" ca="1" si="5"/>
        <v>0</v>
      </c>
      <c r="Z18" s="68">
        <f t="shared" ca="1" si="7"/>
        <v>0</v>
      </c>
    </row>
    <row r="19" spans="1:26" x14ac:dyDescent="0.3">
      <c r="A19" s="74">
        <f>ROWS($12:19)-1</f>
        <v>7</v>
      </c>
      <c r="B19" s="102"/>
      <c r="C19" s="102"/>
      <c r="D19" s="103"/>
      <c r="E19" s="151">
        <f t="shared" ca="1" si="6"/>
        <v>0</v>
      </c>
      <c r="F19" s="103"/>
      <c r="G19" s="103"/>
      <c r="H19" s="103"/>
      <c r="I19" s="103"/>
      <c r="J19" s="103"/>
      <c r="K19" s="103"/>
      <c r="L19" s="103"/>
      <c r="M19" s="103"/>
      <c r="N19" s="103"/>
      <c r="O19" s="103"/>
      <c r="P19" s="103"/>
      <c r="Q19" s="103"/>
      <c r="R19" s="103"/>
      <c r="S19" s="103"/>
      <c r="T19" s="103"/>
      <c r="U19" s="103"/>
      <c r="V19" s="103"/>
      <c r="W19" s="103"/>
      <c r="X19" s="103"/>
      <c r="Y19" s="32">
        <f t="shared" ca="1" si="5"/>
        <v>0</v>
      </c>
      <c r="Z19" s="68">
        <f t="shared" ca="1" si="7"/>
        <v>0</v>
      </c>
    </row>
    <row r="20" spans="1:26" x14ac:dyDescent="0.3">
      <c r="A20" s="74">
        <f>ROWS($12:20)-1</f>
        <v>8</v>
      </c>
      <c r="B20" s="102"/>
      <c r="C20" s="102"/>
      <c r="D20" s="103"/>
      <c r="E20" s="151">
        <f t="shared" ca="1" si="6"/>
        <v>0</v>
      </c>
      <c r="F20" s="103"/>
      <c r="G20" s="103"/>
      <c r="H20" s="103"/>
      <c r="I20" s="103"/>
      <c r="J20" s="103"/>
      <c r="K20" s="103"/>
      <c r="L20" s="103"/>
      <c r="M20" s="103"/>
      <c r="N20" s="103"/>
      <c r="O20" s="103"/>
      <c r="P20" s="103"/>
      <c r="Q20" s="103"/>
      <c r="R20" s="103"/>
      <c r="S20" s="103"/>
      <c r="T20" s="103"/>
      <c r="U20" s="103"/>
      <c r="V20" s="103"/>
      <c r="W20" s="103"/>
      <c r="X20" s="103"/>
      <c r="Y20" s="32">
        <f t="shared" ca="1" si="5"/>
        <v>0</v>
      </c>
      <c r="Z20" s="68">
        <f t="shared" ca="1" si="7"/>
        <v>0</v>
      </c>
    </row>
    <row r="21" spans="1:26" x14ac:dyDescent="0.3">
      <c r="A21" s="74">
        <f>ROWS($12:21)-1</f>
        <v>9</v>
      </c>
      <c r="B21" s="102"/>
      <c r="C21" s="102"/>
      <c r="D21" s="103"/>
      <c r="E21" s="151">
        <f t="shared" ca="1" si="6"/>
        <v>0</v>
      </c>
      <c r="F21" s="103"/>
      <c r="G21" s="103"/>
      <c r="H21" s="103"/>
      <c r="I21" s="103"/>
      <c r="J21" s="103"/>
      <c r="K21" s="103"/>
      <c r="L21" s="103"/>
      <c r="M21" s="103"/>
      <c r="N21" s="103"/>
      <c r="O21" s="103"/>
      <c r="P21" s="103"/>
      <c r="Q21" s="103"/>
      <c r="R21" s="103"/>
      <c r="S21" s="103"/>
      <c r="T21" s="103"/>
      <c r="U21" s="103"/>
      <c r="V21" s="103"/>
      <c r="W21" s="103"/>
      <c r="X21" s="103"/>
      <c r="Y21" s="32">
        <f t="shared" ca="1" si="5"/>
        <v>0</v>
      </c>
      <c r="Z21" s="68">
        <f t="shared" ca="1" si="7"/>
        <v>0</v>
      </c>
    </row>
    <row r="22" spans="1:26" x14ac:dyDescent="0.3">
      <c r="A22" s="74">
        <f>ROWS($12:22)-1</f>
        <v>10</v>
      </c>
      <c r="B22" s="102"/>
      <c r="C22" s="102"/>
      <c r="D22" s="103"/>
      <c r="E22" s="151">
        <f t="shared" ca="1" si="6"/>
        <v>0</v>
      </c>
      <c r="F22" s="103"/>
      <c r="G22" s="103"/>
      <c r="H22" s="103"/>
      <c r="I22" s="103"/>
      <c r="J22" s="103"/>
      <c r="K22" s="103"/>
      <c r="L22" s="103"/>
      <c r="M22" s="103"/>
      <c r="N22" s="103"/>
      <c r="O22" s="103"/>
      <c r="P22" s="103"/>
      <c r="Q22" s="103"/>
      <c r="R22" s="103"/>
      <c r="S22" s="103"/>
      <c r="T22" s="103"/>
      <c r="U22" s="103"/>
      <c r="V22" s="103"/>
      <c r="W22" s="103"/>
      <c r="X22" s="103"/>
      <c r="Y22" s="32">
        <f t="shared" ca="1" si="5"/>
        <v>0</v>
      </c>
      <c r="Z22" s="68">
        <f t="shared" ca="1" si="7"/>
        <v>0</v>
      </c>
    </row>
    <row r="23" spans="1:26" x14ac:dyDescent="0.3">
      <c r="A23" s="74">
        <f>ROWS($12:23)-1</f>
        <v>11</v>
      </c>
      <c r="B23" s="102"/>
      <c r="C23" s="102"/>
      <c r="D23" s="103"/>
      <c r="E23" s="151">
        <f t="shared" ca="1" si="6"/>
        <v>0</v>
      </c>
      <c r="F23" s="103"/>
      <c r="G23" s="103"/>
      <c r="H23" s="103"/>
      <c r="I23" s="103"/>
      <c r="J23" s="103"/>
      <c r="K23" s="103"/>
      <c r="L23" s="103"/>
      <c r="M23" s="103"/>
      <c r="N23" s="103"/>
      <c r="O23" s="103"/>
      <c r="P23" s="103"/>
      <c r="Q23" s="103"/>
      <c r="R23" s="103"/>
      <c r="S23" s="103"/>
      <c r="T23" s="103"/>
      <c r="U23" s="103"/>
      <c r="V23" s="103"/>
      <c r="W23" s="103"/>
      <c r="X23" s="103"/>
      <c r="Y23" s="32">
        <f t="shared" ca="1" si="5"/>
        <v>0</v>
      </c>
      <c r="Z23" s="68">
        <f t="shared" ca="1" si="7"/>
        <v>0</v>
      </c>
    </row>
    <row r="24" spans="1:26" x14ac:dyDescent="0.3">
      <c r="A24" s="74">
        <f>ROWS($12:24)-1</f>
        <v>12</v>
      </c>
      <c r="B24" s="102"/>
      <c r="C24" s="102"/>
      <c r="D24" s="103"/>
      <c r="E24" s="151">
        <f t="shared" ca="1" si="6"/>
        <v>0</v>
      </c>
      <c r="F24" s="103"/>
      <c r="G24" s="103"/>
      <c r="H24" s="103"/>
      <c r="I24" s="103"/>
      <c r="J24" s="103"/>
      <c r="K24" s="103"/>
      <c r="L24" s="103"/>
      <c r="M24" s="103"/>
      <c r="N24" s="103"/>
      <c r="O24" s="103"/>
      <c r="P24" s="103"/>
      <c r="Q24" s="103"/>
      <c r="R24" s="103"/>
      <c r="S24" s="103"/>
      <c r="T24" s="103"/>
      <c r="U24" s="103"/>
      <c r="V24" s="103"/>
      <c r="W24" s="103"/>
      <c r="X24" s="103"/>
      <c r="Y24" s="32">
        <f t="shared" ca="1" si="5"/>
        <v>0</v>
      </c>
      <c r="Z24" s="68">
        <f t="shared" ca="1" si="7"/>
        <v>0</v>
      </c>
    </row>
    <row r="25" spans="1:26" x14ac:dyDescent="0.3">
      <c r="A25" s="74">
        <f>ROWS($12:25)-1</f>
        <v>13</v>
      </c>
      <c r="B25" s="102"/>
      <c r="C25" s="102"/>
      <c r="D25" s="103"/>
      <c r="E25" s="151">
        <f t="shared" ca="1" si="6"/>
        <v>0</v>
      </c>
      <c r="F25" s="103"/>
      <c r="G25" s="103"/>
      <c r="H25" s="103"/>
      <c r="I25" s="103"/>
      <c r="J25" s="103"/>
      <c r="K25" s="103"/>
      <c r="L25" s="103"/>
      <c r="M25" s="103"/>
      <c r="N25" s="103"/>
      <c r="O25" s="103"/>
      <c r="P25" s="103"/>
      <c r="Q25" s="103"/>
      <c r="R25" s="103"/>
      <c r="S25" s="103"/>
      <c r="T25" s="103"/>
      <c r="U25" s="103"/>
      <c r="V25" s="103"/>
      <c r="W25" s="103"/>
      <c r="X25" s="103"/>
      <c r="Y25" s="32">
        <f t="shared" ca="1" si="5"/>
        <v>0</v>
      </c>
      <c r="Z25" s="68">
        <f t="shared" ca="1" si="7"/>
        <v>0</v>
      </c>
    </row>
    <row r="26" spans="1:26" x14ac:dyDescent="0.3">
      <c r="A26" s="74">
        <f>ROWS($12:26)-1</f>
        <v>14</v>
      </c>
      <c r="B26" s="102"/>
      <c r="C26" s="102"/>
      <c r="D26" s="103"/>
      <c r="E26" s="151">
        <f t="shared" ca="1" si="6"/>
        <v>0</v>
      </c>
      <c r="F26" s="103"/>
      <c r="G26" s="103"/>
      <c r="H26" s="103"/>
      <c r="I26" s="103"/>
      <c r="J26" s="103"/>
      <c r="K26" s="103"/>
      <c r="L26" s="103"/>
      <c r="M26" s="103"/>
      <c r="N26" s="103"/>
      <c r="O26" s="103"/>
      <c r="P26" s="103"/>
      <c r="Q26" s="103"/>
      <c r="R26" s="103"/>
      <c r="S26" s="103"/>
      <c r="T26" s="103"/>
      <c r="U26" s="103"/>
      <c r="V26" s="103"/>
      <c r="W26" s="103"/>
      <c r="X26" s="103"/>
      <c r="Y26" s="32">
        <f t="shared" ca="1" si="5"/>
        <v>0</v>
      </c>
      <c r="Z26" s="68">
        <f t="shared" ca="1" si="7"/>
        <v>0</v>
      </c>
    </row>
    <row r="27" spans="1:26" x14ac:dyDescent="0.3">
      <c r="A27" s="74">
        <f>ROWS($12:27)-1</f>
        <v>15</v>
      </c>
      <c r="B27" s="102"/>
      <c r="C27" s="102"/>
      <c r="D27" s="103"/>
      <c r="E27" s="151">
        <f t="shared" ca="1" si="6"/>
        <v>0</v>
      </c>
      <c r="F27" s="103"/>
      <c r="G27" s="103"/>
      <c r="H27" s="103"/>
      <c r="I27" s="103"/>
      <c r="J27" s="103"/>
      <c r="K27" s="103"/>
      <c r="L27" s="103"/>
      <c r="M27" s="103"/>
      <c r="N27" s="103"/>
      <c r="O27" s="103"/>
      <c r="P27" s="103"/>
      <c r="Q27" s="103"/>
      <c r="R27" s="103"/>
      <c r="S27" s="103"/>
      <c r="T27" s="103"/>
      <c r="U27" s="103"/>
      <c r="V27" s="103"/>
      <c r="W27" s="103"/>
      <c r="X27" s="103"/>
      <c r="Y27" s="32">
        <f t="shared" ca="1" si="5"/>
        <v>0</v>
      </c>
      <c r="Z27" s="68">
        <f t="shared" ca="1" si="7"/>
        <v>0</v>
      </c>
    </row>
    <row r="28" spans="1:26" x14ac:dyDescent="0.3">
      <c r="A28" s="74">
        <f>ROWS($12:28)-1</f>
        <v>16</v>
      </c>
      <c r="B28" s="102"/>
      <c r="C28" s="102"/>
      <c r="D28" s="103"/>
      <c r="E28" s="151">
        <f t="shared" ca="1" si="6"/>
        <v>0</v>
      </c>
      <c r="F28" s="103"/>
      <c r="G28" s="103"/>
      <c r="H28" s="103"/>
      <c r="I28" s="103"/>
      <c r="J28" s="103"/>
      <c r="K28" s="103"/>
      <c r="L28" s="103"/>
      <c r="M28" s="103"/>
      <c r="N28" s="103"/>
      <c r="O28" s="103"/>
      <c r="P28" s="103"/>
      <c r="Q28" s="103"/>
      <c r="R28" s="103"/>
      <c r="S28" s="103"/>
      <c r="T28" s="103"/>
      <c r="U28" s="103"/>
      <c r="V28" s="103"/>
      <c r="W28" s="103"/>
      <c r="X28" s="103"/>
      <c r="Y28" s="32">
        <f t="shared" ca="1" si="5"/>
        <v>0</v>
      </c>
      <c r="Z28" s="68">
        <f t="shared" ca="1" si="7"/>
        <v>0</v>
      </c>
    </row>
    <row r="29" spans="1:26" x14ac:dyDescent="0.3">
      <c r="A29" s="74">
        <f>ROWS($12:29)-1</f>
        <v>17</v>
      </c>
      <c r="B29" s="102"/>
      <c r="C29" s="102"/>
      <c r="D29" s="103"/>
      <c r="E29" s="151">
        <f t="shared" ca="1" si="6"/>
        <v>0</v>
      </c>
      <c r="F29" s="103"/>
      <c r="G29" s="103"/>
      <c r="H29" s="103"/>
      <c r="I29" s="103"/>
      <c r="J29" s="103"/>
      <c r="K29" s="103"/>
      <c r="L29" s="103"/>
      <c r="M29" s="103"/>
      <c r="N29" s="103"/>
      <c r="O29" s="103"/>
      <c r="P29" s="103"/>
      <c r="Q29" s="103"/>
      <c r="R29" s="103"/>
      <c r="S29" s="103"/>
      <c r="T29" s="103"/>
      <c r="U29" s="103"/>
      <c r="V29" s="103"/>
      <c r="W29" s="103"/>
      <c r="X29" s="103"/>
      <c r="Y29" s="32">
        <f t="shared" ca="1" si="5"/>
        <v>0</v>
      </c>
      <c r="Z29" s="68">
        <f t="shared" ca="1" si="7"/>
        <v>0</v>
      </c>
    </row>
    <row r="30" spans="1:26" x14ac:dyDescent="0.3">
      <c r="A30" s="74">
        <f>ROWS($12:30)-1</f>
        <v>18</v>
      </c>
      <c r="B30" s="102"/>
      <c r="C30" s="102"/>
      <c r="D30" s="103"/>
      <c r="E30" s="151">
        <f t="shared" ca="1" si="6"/>
        <v>0</v>
      </c>
      <c r="F30" s="103"/>
      <c r="G30" s="103"/>
      <c r="H30" s="103"/>
      <c r="I30" s="103"/>
      <c r="J30" s="103"/>
      <c r="K30" s="103"/>
      <c r="L30" s="103"/>
      <c r="M30" s="103"/>
      <c r="N30" s="103"/>
      <c r="O30" s="103"/>
      <c r="P30" s="103"/>
      <c r="Q30" s="103"/>
      <c r="R30" s="103"/>
      <c r="S30" s="103"/>
      <c r="T30" s="103"/>
      <c r="U30" s="103"/>
      <c r="V30" s="103"/>
      <c r="W30" s="103"/>
      <c r="X30" s="103"/>
      <c r="Y30" s="32">
        <f t="shared" ca="1" si="5"/>
        <v>0</v>
      </c>
      <c r="Z30" s="68">
        <f t="shared" ca="1" si="7"/>
        <v>0</v>
      </c>
    </row>
    <row r="31" spans="1:26" x14ac:dyDescent="0.3">
      <c r="A31" s="74">
        <f>ROWS($12:31)-1</f>
        <v>19</v>
      </c>
      <c r="B31" s="102"/>
      <c r="C31" s="102"/>
      <c r="D31" s="103"/>
      <c r="E31" s="151">
        <f t="shared" ca="1" si="6"/>
        <v>0</v>
      </c>
      <c r="F31" s="103"/>
      <c r="G31" s="103"/>
      <c r="H31" s="103"/>
      <c r="I31" s="103"/>
      <c r="J31" s="103"/>
      <c r="K31" s="103"/>
      <c r="L31" s="103"/>
      <c r="M31" s="103"/>
      <c r="N31" s="103"/>
      <c r="O31" s="103"/>
      <c r="P31" s="103"/>
      <c r="Q31" s="103"/>
      <c r="R31" s="103"/>
      <c r="S31" s="103"/>
      <c r="T31" s="103"/>
      <c r="U31" s="103"/>
      <c r="V31" s="103"/>
      <c r="W31" s="103"/>
      <c r="X31" s="103"/>
      <c r="Y31" s="32">
        <f t="shared" ca="1" si="5"/>
        <v>0</v>
      </c>
      <c r="Z31" s="68">
        <f t="shared" ca="1" si="7"/>
        <v>0</v>
      </c>
    </row>
    <row r="32" spans="1:26" x14ac:dyDescent="0.3">
      <c r="A32" s="74">
        <f>ROWS($12:32)-1</f>
        <v>20</v>
      </c>
      <c r="B32" s="102"/>
      <c r="C32" s="102"/>
      <c r="D32" s="103"/>
      <c r="E32" s="151">
        <f t="shared" ca="1" si="6"/>
        <v>0</v>
      </c>
      <c r="F32" s="103"/>
      <c r="G32" s="103"/>
      <c r="H32" s="103"/>
      <c r="I32" s="103"/>
      <c r="J32" s="103"/>
      <c r="K32" s="103"/>
      <c r="L32" s="103"/>
      <c r="M32" s="103"/>
      <c r="N32" s="103"/>
      <c r="O32" s="103"/>
      <c r="P32" s="103"/>
      <c r="Q32" s="103"/>
      <c r="R32" s="103"/>
      <c r="S32" s="103"/>
      <c r="T32" s="103"/>
      <c r="U32" s="103"/>
      <c r="V32" s="103"/>
      <c r="W32" s="103"/>
      <c r="X32" s="103"/>
      <c r="Y32" s="32">
        <f t="shared" ca="1" si="5"/>
        <v>0</v>
      </c>
      <c r="Z32" s="68">
        <f t="shared" ca="1" si="7"/>
        <v>0</v>
      </c>
    </row>
    <row r="33" spans="1:26" x14ac:dyDescent="0.3">
      <c r="A33" s="74">
        <f>ROWS($12:33)-1</f>
        <v>21</v>
      </c>
      <c r="B33" s="102"/>
      <c r="C33" s="102"/>
      <c r="D33" s="103"/>
      <c r="E33" s="151">
        <f t="shared" ca="1" si="6"/>
        <v>0</v>
      </c>
      <c r="F33" s="103"/>
      <c r="G33" s="103"/>
      <c r="H33" s="103"/>
      <c r="I33" s="103"/>
      <c r="J33" s="103"/>
      <c r="K33" s="103"/>
      <c r="L33" s="103"/>
      <c r="M33" s="103"/>
      <c r="N33" s="103"/>
      <c r="O33" s="103"/>
      <c r="P33" s="103"/>
      <c r="Q33" s="103"/>
      <c r="R33" s="103"/>
      <c r="S33" s="103"/>
      <c r="T33" s="103"/>
      <c r="U33" s="103"/>
      <c r="V33" s="103"/>
      <c r="W33" s="103"/>
      <c r="X33" s="103"/>
      <c r="Y33" s="32">
        <f t="shared" ca="1" si="5"/>
        <v>0</v>
      </c>
      <c r="Z33" s="68">
        <f t="shared" ca="1" si="7"/>
        <v>0</v>
      </c>
    </row>
    <row r="34" spans="1:26" x14ac:dyDescent="0.3">
      <c r="A34" s="74">
        <f>ROWS($12:34)-1</f>
        <v>22</v>
      </c>
      <c r="B34" s="102"/>
      <c r="C34" s="102"/>
      <c r="D34" s="103"/>
      <c r="E34" s="151">
        <f t="shared" ca="1" si="6"/>
        <v>0</v>
      </c>
      <c r="F34" s="103"/>
      <c r="G34" s="103"/>
      <c r="H34" s="103"/>
      <c r="I34" s="103"/>
      <c r="J34" s="103"/>
      <c r="K34" s="103"/>
      <c r="L34" s="103"/>
      <c r="M34" s="103"/>
      <c r="N34" s="103"/>
      <c r="O34" s="103"/>
      <c r="P34" s="103"/>
      <c r="Q34" s="103"/>
      <c r="R34" s="103"/>
      <c r="S34" s="103"/>
      <c r="T34" s="103"/>
      <c r="U34" s="103"/>
      <c r="V34" s="103"/>
      <c r="W34" s="103"/>
      <c r="X34" s="103"/>
      <c r="Y34" s="32">
        <f t="shared" ca="1" si="5"/>
        <v>0</v>
      </c>
      <c r="Z34" s="68">
        <f t="shared" ca="1" si="7"/>
        <v>0</v>
      </c>
    </row>
    <row r="35" spans="1:26" x14ac:dyDescent="0.3">
      <c r="A35" s="74">
        <f>ROWS($12:35)-1</f>
        <v>23</v>
      </c>
      <c r="B35" s="102"/>
      <c r="C35" s="102"/>
      <c r="D35" s="103"/>
      <c r="E35" s="151">
        <f t="shared" ca="1" si="6"/>
        <v>0</v>
      </c>
      <c r="F35" s="103"/>
      <c r="G35" s="103"/>
      <c r="H35" s="103"/>
      <c r="I35" s="103"/>
      <c r="J35" s="103"/>
      <c r="K35" s="103"/>
      <c r="L35" s="103"/>
      <c r="M35" s="103"/>
      <c r="N35" s="103"/>
      <c r="O35" s="103"/>
      <c r="P35" s="103"/>
      <c r="Q35" s="103"/>
      <c r="R35" s="103"/>
      <c r="S35" s="103"/>
      <c r="T35" s="103"/>
      <c r="U35" s="103"/>
      <c r="V35" s="103"/>
      <c r="W35" s="103"/>
      <c r="X35" s="103"/>
      <c r="Y35" s="32">
        <f t="shared" ca="1" si="5"/>
        <v>0</v>
      </c>
      <c r="Z35" s="68">
        <f t="shared" ca="1" si="7"/>
        <v>0</v>
      </c>
    </row>
    <row r="36" spans="1:26" x14ac:dyDescent="0.3">
      <c r="A36" s="74">
        <f>ROWS($12:36)-1</f>
        <v>24</v>
      </c>
      <c r="B36" s="102"/>
      <c r="C36" s="102"/>
      <c r="D36" s="103"/>
      <c r="E36" s="151">
        <f t="shared" ca="1" si="6"/>
        <v>0</v>
      </c>
      <c r="F36" s="103"/>
      <c r="G36" s="103"/>
      <c r="H36" s="103"/>
      <c r="I36" s="103"/>
      <c r="J36" s="103"/>
      <c r="K36" s="103"/>
      <c r="L36" s="103"/>
      <c r="M36" s="103"/>
      <c r="N36" s="103"/>
      <c r="O36" s="103"/>
      <c r="P36" s="103"/>
      <c r="Q36" s="103"/>
      <c r="R36" s="103"/>
      <c r="S36" s="103"/>
      <c r="T36" s="103"/>
      <c r="U36" s="103"/>
      <c r="V36" s="103"/>
      <c r="W36" s="103"/>
      <c r="X36" s="103"/>
      <c r="Y36" s="32">
        <f t="shared" ca="1" si="5"/>
        <v>0</v>
      </c>
      <c r="Z36" s="68">
        <f t="shared" ca="1" si="7"/>
        <v>0</v>
      </c>
    </row>
    <row r="37" spans="1:26" x14ac:dyDescent="0.3">
      <c r="A37" s="74">
        <f>ROWS($12:37)-1</f>
        <v>25</v>
      </c>
      <c r="B37" s="102"/>
      <c r="C37" s="102"/>
      <c r="D37" s="103"/>
      <c r="E37" s="151">
        <f t="shared" ca="1" si="6"/>
        <v>0</v>
      </c>
      <c r="F37" s="103"/>
      <c r="G37" s="103"/>
      <c r="H37" s="103"/>
      <c r="I37" s="103"/>
      <c r="J37" s="103"/>
      <c r="K37" s="103"/>
      <c r="L37" s="103"/>
      <c r="M37" s="103"/>
      <c r="N37" s="103"/>
      <c r="O37" s="103"/>
      <c r="P37" s="103"/>
      <c r="Q37" s="103"/>
      <c r="R37" s="103"/>
      <c r="S37" s="103"/>
      <c r="T37" s="103"/>
      <c r="U37" s="103"/>
      <c r="V37" s="103"/>
      <c r="W37" s="103"/>
      <c r="X37" s="103"/>
      <c r="Y37" s="32">
        <f t="shared" ca="1" si="5"/>
        <v>0</v>
      </c>
      <c r="Z37" s="68">
        <f t="shared" ca="1" si="7"/>
        <v>0</v>
      </c>
    </row>
    <row r="38" spans="1:26" x14ac:dyDescent="0.3">
      <c r="A38" s="74">
        <f>ROWS($12:38)-1</f>
        <v>26</v>
      </c>
      <c r="B38" s="102"/>
      <c r="C38" s="102"/>
      <c r="D38" s="103"/>
      <c r="E38" s="151">
        <f t="shared" ca="1" si="6"/>
        <v>0</v>
      </c>
      <c r="F38" s="103"/>
      <c r="G38" s="103"/>
      <c r="H38" s="103"/>
      <c r="I38" s="103"/>
      <c r="J38" s="103"/>
      <c r="K38" s="103"/>
      <c r="L38" s="103"/>
      <c r="M38" s="103"/>
      <c r="N38" s="103"/>
      <c r="O38" s="103"/>
      <c r="P38" s="103"/>
      <c r="Q38" s="103"/>
      <c r="R38" s="103"/>
      <c r="S38" s="103"/>
      <c r="T38" s="103"/>
      <c r="U38" s="103"/>
      <c r="V38" s="103"/>
      <c r="W38" s="103"/>
      <c r="X38" s="103"/>
      <c r="Y38" s="32">
        <f t="shared" ca="1" si="5"/>
        <v>0</v>
      </c>
      <c r="Z38" s="68">
        <f t="shared" ca="1" si="7"/>
        <v>0</v>
      </c>
    </row>
    <row r="39" spans="1:26" x14ac:dyDescent="0.3">
      <c r="A39" s="74">
        <f>ROWS($12:39)-1</f>
        <v>27</v>
      </c>
      <c r="B39" s="102"/>
      <c r="C39" s="102"/>
      <c r="D39" s="103"/>
      <c r="E39" s="151">
        <f t="shared" ca="1" si="6"/>
        <v>0</v>
      </c>
      <c r="F39" s="103"/>
      <c r="G39" s="103"/>
      <c r="H39" s="103"/>
      <c r="I39" s="103"/>
      <c r="J39" s="103"/>
      <c r="K39" s="103"/>
      <c r="L39" s="103"/>
      <c r="M39" s="103"/>
      <c r="N39" s="103"/>
      <c r="O39" s="103"/>
      <c r="P39" s="103"/>
      <c r="Q39" s="103"/>
      <c r="R39" s="103"/>
      <c r="S39" s="103"/>
      <c r="T39" s="103"/>
      <c r="U39" s="103"/>
      <c r="V39" s="103"/>
      <c r="W39" s="103"/>
      <c r="X39" s="103"/>
      <c r="Y39" s="32">
        <f t="shared" ca="1" si="5"/>
        <v>0</v>
      </c>
      <c r="Z39" s="68">
        <f t="shared" ca="1" si="7"/>
        <v>0</v>
      </c>
    </row>
    <row r="40" spans="1:26" x14ac:dyDescent="0.3">
      <c r="A40" s="74">
        <f>ROWS($12:40)-1</f>
        <v>28</v>
      </c>
      <c r="B40" s="102"/>
      <c r="C40" s="102"/>
      <c r="D40" s="103"/>
      <c r="E40" s="151">
        <f t="shared" ca="1" si="6"/>
        <v>0</v>
      </c>
      <c r="F40" s="103"/>
      <c r="G40" s="103"/>
      <c r="H40" s="103"/>
      <c r="I40" s="103"/>
      <c r="J40" s="103"/>
      <c r="K40" s="103"/>
      <c r="L40" s="103"/>
      <c r="M40" s="103"/>
      <c r="N40" s="103"/>
      <c r="O40" s="103"/>
      <c r="P40" s="103"/>
      <c r="Q40" s="103"/>
      <c r="R40" s="103"/>
      <c r="S40" s="103"/>
      <c r="T40" s="103"/>
      <c r="U40" s="103"/>
      <c r="V40" s="103"/>
      <c r="W40" s="103"/>
      <c r="X40" s="103"/>
      <c r="Y40" s="32">
        <f t="shared" ca="1" si="5"/>
        <v>0</v>
      </c>
      <c r="Z40" s="68">
        <f t="shared" ca="1" si="7"/>
        <v>0</v>
      </c>
    </row>
    <row r="41" spans="1:26" x14ac:dyDescent="0.3">
      <c r="A41" s="74">
        <f>ROWS($12:41)-1</f>
        <v>29</v>
      </c>
      <c r="B41" s="102"/>
      <c r="C41" s="102"/>
      <c r="D41" s="103"/>
      <c r="E41" s="151">
        <f t="shared" ca="1" si="6"/>
        <v>0</v>
      </c>
      <c r="F41" s="103"/>
      <c r="G41" s="103"/>
      <c r="H41" s="103"/>
      <c r="I41" s="103"/>
      <c r="J41" s="103"/>
      <c r="K41" s="103"/>
      <c r="L41" s="103"/>
      <c r="M41" s="103"/>
      <c r="N41" s="103"/>
      <c r="O41" s="103"/>
      <c r="P41" s="103"/>
      <c r="Q41" s="103"/>
      <c r="R41" s="103"/>
      <c r="S41" s="103"/>
      <c r="T41" s="103"/>
      <c r="U41" s="103"/>
      <c r="V41" s="103"/>
      <c r="W41" s="103"/>
      <c r="X41" s="103"/>
      <c r="Y41" s="32">
        <f t="shared" ca="1" si="5"/>
        <v>0</v>
      </c>
      <c r="Z41" s="68">
        <f t="shared" ca="1" si="7"/>
        <v>0</v>
      </c>
    </row>
    <row r="42" spans="1:26" x14ac:dyDescent="0.3">
      <c r="A42" s="74">
        <f>ROWS($12:42)-1</f>
        <v>30</v>
      </c>
      <c r="B42" s="102"/>
      <c r="C42" s="102"/>
      <c r="D42" s="103"/>
      <c r="E42" s="151">
        <f t="shared" ca="1" si="6"/>
        <v>0</v>
      </c>
      <c r="F42" s="103"/>
      <c r="G42" s="103"/>
      <c r="H42" s="103"/>
      <c r="I42" s="103"/>
      <c r="J42" s="103"/>
      <c r="K42" s="103"/>
      <c r="L42" s="103"/>
      <c r="M42" s="103"/>
      <c r="N42" s="103"/>
      <c r="O42" s="103"/>
      <c r="P42" s="103"/>
      <c r="Q42" s="103"/>
      <c r="R42" s="103"/>
      <c r="S42" s="103"/>
      <c r="T42" s="103"/>
      <c r="U42" s="103"/>
      <c r="V42" s="103"/>
      <c r="W42" s="103"/>
      <c r="X42" s="103"/>
      <c r="Y42" s="32">
        <f t="shared" ca="1" si="5"/>
        <v>0</v>
      </c>
      <c r="Z42" s="68">
        <f t="shared" ca="1" si="7"/>
        <v>0</v>
      </c>
    </row>
    <row r="43" spans="1:26" x14ac:dyDescent="0.3">
      <c r="A43" s="74">
        <f>ROWS($12:43)-1</f>
        <v>31</v>
      </c>
      <c r="B43" s="102"/>
      <c r="C43" s="102"/>
      <c r="D43" s="103"/>
      <c r="E43" s="151">
        <f t="shared" ca="1" si="6"/>
        <v>0</v>
      </c>
      <c r="F43" s="103"/>
      <c r="G43" s="103"/>
      <c r="H43" s="103"/>
      <c r="I43" s="103"/>
      <c r="J43" s="103"/>
      <c r="K43" s="103"/>
      <c r="L43" s="103"/>
      <c r="M43" s="103"/>
      <c r="N43" s="103"/>
      <c r="O43" s="103"/>
      <c r="P43" s="103"/>
      <c r="Q43" s="103"/>
      <c r="R43" s="103"/>
      <c r="S43" s="103"/>
      <c r="T43" s="103"/>
      <c r="U43" s="103"/>
      <c r="V43" s="103"/>
      <c r="W43" s="103"/>
      <c r="X43" s="103"/>
      <c r="Y43" s="32">
        <f t="shared" ca="1" si="5"/>
        <v>0</v>
      </c>
      <c r="Z43" s="68">
        <f t="shared" ca="1" si="7"/>
        <v>0</v>
      </c>
    </row>
    <row r="44" spans="1:26" x14ac:dyDescent="0.3">
      <c r="A44" s="74">
        <f>ROWS($12:44)-1</f>
        <v>32</v>
      </c>
      <c r="B44" s="102"/>
      <c r="C44" s="102"/>
      <c r="D44" s="103"/>
      <c r="E44" s="151">
        <f t="shared" ca="1" si="6"/>
        <v>0</v>
      </c>
      <c r="F44" s="103"/>
      <c r="G44" s="103"/>
      <c r="H44" s="103"/>
      <c r="I44" s="103"/>
      <c r="J44" s="103"/>
      <c r="K44" s="103"/>
      <c r="L44" s="103"/>
      <c r="M44" s="103"/>
      <c r="N44" s="103"/>
      <c r="O44" s="103"/>
      <c r="P44" s="103"/>
      <c r="Q44" s="103"/>
      <c r="R44" s="103"/>
      <c r="S44" s="103"/>
      <c r="T44" s="103"/>
      <c r="U44" s="103"/>
      <c r="V44" s="103"/>
      <c r="W44" s="103"/>
      <c r="X44" s="103"/>
      <c r="Y44" s="32">
        <f t="shared" ca="1" si="5"/>
        <v>0</v>
      </c>
      <c r="Z44" s="68">
        <f t="shared" ca="1" si="7"/>
        <v>0</v>
      </c>
    </row>
    <row r="45" spans="1:26" x14ac:dyDescent="0.3">
      <c r="A45" s="74">
        <f>ROWS($12:45)-1</f>
        <v>33</v>
      </c>
      <c r="B45" s="102"/>
      <c r="C45" s="102"/>
      <c r="D45" s="103"/>
      <c r="E45" s="151">
        <f t="shared" ca="1" si="6"/>
        <v>0</v>
      </c>
      <c r="F45" s="103"/>
      <c r="G45" s="103"/>
      <c r="H45" s="103"/>
      <c r="I45" s="103"/>
      <c r="J45" s="103"/>
      <c r="K45" s="103"/>
      <c r="L45" s="103"/>
      <c r="M45" s="103"/>
      <c r="N45" s="103"/>
      <c r="O45" s="103"/>
      <c r="P45" s="103"/>
      <c r="Q45" s="103"/>
      <c r="R45" s="103"/>
      <c r="S45" s="103"/>
      <c r="T45" s="103"/>
      <c r="U45" s="103"/>
      <c r="V45" s="103"/>
      <c r="W45" s="103"/>
      <c r="X45" s="103"/>
      <c r="Y45" s="32">
        <f t="shared" ref="Y45:Y62" ca="1" si="8">SUM(E45:X45)</f>
        <v>0</v>
      </c>
      <c r="Z45" s="68">
        <f t="shared" ca="1" si="7"/>
        <v>0</v>
      </c>
    </row>
    <row r="46" spans="1:26" x14ac:dyDescent="0.3">
      <c r="A46" s="74">
        <f>ROWS($12:46)-1</f>
        <v>34</v>
      </c>
      <c r="B46" s="102"/>
      <c r="C46" s="102"/>
      <c r="D46" s="103"/>
      <c r="E46" s="151">
        <f t="shared" ca="1" si="6"/>
        <v>0</v>
      </c>
      <c r="F46" s="103"/>
      <c r="G46" s="103"/>
      <c r="H46" s="103"/>
      <c r="I46" s="103"/>
      <c r="J46" s="103"/>
      <c r="K46" s="103"/>
      <c r="L46" s="103"/>
      <c r="M46" s="103"/>
      <c r="N46" s="103"/>
      <c r="O46" s="103"/>
      <c r="P46" s="103"/>
      <c r="Q46" s="103"/>
      <c r="R46" s="103"/>
      <c r="S46" s="103"/>
      <c r="T46" s="103"/>
      <c r="U46" s="103"/>
      <c r="V46" s="103"/>
      <c r="W46" s="103"/>
      <c r="X46" s="103"/>
      <c r="Y46" s="32">
        <f t="shared" ca="1" si="8"/>
        <v>0</v>
      </c>
      <c r="Z46" s="68">
        <f t="shared" ca="1" si="7"/>
        <v>0</v>
      </c>
    </row>
    <row r="47" spans="1:26" x14ac:dyDescent="0.3">
      <c r="A47" s="74">
        <f>ROWS($12:47)-1</f>
        <v>35</v>
      </c>
      <c r="B47" s="102"/>
      <c r="C47" s="102"/>
      <c r="D47" s="103"/>
      <c r="E47" s="151">
        <f t="shared" ca="1" si="6"/>
        <v>0</v>
      </c>
      <c r="F47" s="103"/>
      <c r="G47" s="103"/>
      <c r="H47" s="103"/>
      <c r="I47" s="103"/>
      <c r="J47" s="103"/>
      <c r="K47" s="103"/>
      <c r="L47" s="103"/>
      <c r="M47" s="103"/>
      <c r="N47" s="103"/>
      <c r="O47" s="103"/>
      <c r="P47" s="103"/>
      <c r="Q47" s="103"/>
      <c r="R47" s="103"/>
      <c r="S47" s="103"/>
      <c r="T47" s="103"/>
      <c r="U47" s="103"/>
      <c r="V47" s="103"/>
      <c r="W47" s="103"/>
      <c r="X47" s="103"/>
      <c r="Y47" s="32">
        <f t="shared" ca="1" si="8"/>
        <v>0</v>
      </c>
      <c r="Z47" s="68">
        <f t="shared" ca="1" si="7"/>
        <v>0</v>
      </c>
    </row>
    <row r="48" spans="1:26" x14ac:dyDescent="0.3">
      <c r="A48" s="74">
        <f>ROWS($12:48)-1</f>
        <v>36</v>
      </c>
      <c r="B48" s="102"/>
      <c r="C48" s="102"/>
      <c r="D48" s="103"/>
      <c r="E48" s="151">
        <f t="shared" ca="1" si="6"/>
        <v>0</v>
      </c>
      <c r="F48" s="103"/>
      <c r="G48" s="103"/>
      <c r="H48" s="103"/>
      <c r="I48" s="103"/>
      <c r="J48" s="103"/>
      <c r="K48" s="103"/>
      <c r="L48" s="103"/>
      <c r="M48" s="103"/>
      <c r="N48" s="103"/>
      <c r="O48" s="103"/>
      <c r="P48" s="103"/>
      <c r="Q48" s="103"/>
      <c r="R48" s="103"/>
      <c r="S48" s="103"/>
      <c r="T48" s="103"/>
      <c r="U48" s="103"/>
      <c r="V48" s="103"/>
      <c r="W48" s="103"/>
      <c r="X48" s="103"/>
      <c r="Y48" s="32">
        <f t="shared" ca="1" si="8"/>
        <v>0</v>
      </c>
      <c r="Z48" s="68">
        <f t="shared" ca="1" si="7"/>
        <v>0</v>
      </c>
    </row>
    <row r="49" spans="1:26" x14ac:dyDescent="0.3">
      <c r="A49" s="74">
        <f>ROWS($12:49)-1</f>
        <v>37</v>
      </c>
      <c r="B49" s="102"/>
      <c r="C49" s="102"/>
      <c r="D49" s="103"/>
      <c r="E49" s="151">
        <f t="shared" ca="1" si="6"/>
        <v>0</v>
      </c>
      <c r="F49" s="103"/>
      <c r="G49" s="103"/>
      <c r="H49" s="103"/>
      <c r="I49" s="103"/>
      <c r="J49" s="103"/>
      <c r="K49" s="103"/>
      <c r="L49" s="103"/>
      <c r="M49" s="103"/>
      <c r="N49" s="103"/>
      <c r="O49" s="103"/>
      <c r="P49" s="103"/>
      <c r="Q49" s="103"/>
      <c r="R49" s="103"/>
      <c r="S49" s="103"/>
      <c r="T49" s="103"/>
      <c r="U49" s="103"/>
      <c r="V49" s="103"/>
      <c r="W49" s="103"/>
      <c r="X49" s="103"/>
      <c r="Y49" s="32">
        <f t="shared" ca="1" si="8"/>
        <v>0</v>
      </c>
      <c r="Z49" s="68">
        <f t="shared" ca="1" si="7"/>
        <v>0</v>
      </c>
    </row>
    <row r="50" spans="1:26" x14ac:dyDescent="0.3">
      <c r="A50" s="74">
        <f>ROWS($12:50)-1</f>
        <v>38</v>
      </c>
      <c r="B50" s="102"/>
      <c r="C50" s="102"/>
      <c r="D50" s="103"/>
      <c r="E50" s="151">
        <f t="shared" ca="1" si="6"/>
        <v>0</v>
      </c>
      <c r="F50" s="103"/>
      <c r="G50" s="103"/>
      <c r="H50" s="103"/>
      <c r="I50" s="103"/>
      <c r="J50" s="103"/>
      <c r="K50" s="103"/>
      <c r="L50" s="103"/>
      <c r="M50" s="103"/>
      <c r="N50" s="103"/>
      <c r="O50" s="103"/>
      <c r="P50" s="103"/>
      <c r="Q50" s="103"/>
      <c r="R50" s="103"/>
      <c r="S50" s="103"/>
      <c r="T50" s="103"/>
      <c r="U50" s="103"/>
      <c r="V50" s="103"/>
      <c r="W50" s="103"/>
      <c r="X50" s="103"/>
      <c r="Y50" s="32">
        <f t="shared" ca="1" si="8"/>
        <v>0</v>
      </c>
      <c r="Z50" s="68">
        <f t="shared" ca="1" si="7"/>
        <v>0</v>
      </c>
    </row>
    <row r="51" spans="1:26" x14ac:dyDescent="0.3">
      <c r="A51" s="74">
        <f>ROWS($12:51)-1</f>
        <v>39</v>
      </c>
      <c r="B51" s="102"/>
      <c r="C51" s="102"/>
      <c r="D51" s="103"/>
      <c r="E51" s="151">
        <f t="shared" ca="1" si="6"/>
        <v>0</v>
      </c>
      <c r="F51" s="103"/>
      <c r="G51" s="103"/>
      <c r="H51" s="103"/>
      <c r="I51" s="103"/>
      <c r="J51" s="103"/>
      <c r="K51" s="103"/>
      <c r="L51" s="103"/>
      <c r="M51" s="103"/>
      <c r="N51" s="103"/>
      <c r="O51" s="103"/>
      <c r="P51" s="103"/>
      <c r="Q51" s="103"/>
      <c r="R51" s="103"/>
      <c r="S51" s="103"/>
      <c r="T51" s="103"/>
      <c r="U51" s="103"/>
      <c r="V51" s="103"/>
      <c r="W51" s="103"/>
      <c r="X51" s="103"/>
      <c r="Y51" s="32">
        <f t="shared" ca="1" si="8"/>
        <v>0</v>
      </c>
      <c r="Z51" s="68">
        <f t="shared" ca="1" si="7"/>
        <v>0</v>
      </c>
    </row>
    <row r="52" spans="1:26" x14ac:dyDescent="0.3">
      <c r="A52" s="74">
        <f>ROWS($12:52)-1</f>
        <v>40</v>
      </c>
      <c r="B52" s="102"/>
      <c r="C52" s="102"/>
      <c r="D52" s="103"/>
      <c r="E52" s="151">
        <f t="shared" ca="1" si="6"/>
        <v>0</v>
      </c>
      <c r="F52" s="103"/>
      <c r="G52" s="103"/>
      <c r="H52" s="103"/>
      <c r="I52" s="103"/>
      <c r="J52" s="103"/>
      <c r="K52" s="103"/>
      <c r="L52" s="103"/>
      <c r="M52" s="103"/>
      <c r="N52" s="103"/>
      <c r="O52" s="103"/>
      <c r="P52" s="103"/>
      <c r="Q52" s="103"/>
      <c r="R52" s="103"/>
      <c r="S52" s="103"/>
      <c r="T52" s="103"/>
      <c r="U52" s="103"/>
      <c r="V52" s="103"/>
      <c r="W52" s="103"/>
      <c r="X52" s="103"/>
      <c r="Y52" s="32">
        <f t="shared" ca="1" si="8"/>
        <v>0</v>
      </c>
      <c r="Z52" s="68">
        <f t="shared" ca="1" si="7"/>
        <v>0</v>
      </c>
    </row>
    <row r="53" spans="1:26" x14ac:dyDescent="0.3">
      <c r="A53" s="74">
        <f>ROWS($12:53)-1</f>
        <v>41</v>
      </c>
      <c r="B53" s="102"/>
      <c r="C53" s="102"/>
      <c r="D53" s="103"/>
      <c r="E53" s="151">
        <f t="shared" ca="1" si="6"/>
        <v>0</v>
      </c>
      <c r="F53" s="103"/>
      <c r="G53" s="103"/>
      <c r="H53" s="103"/>
      <c r="I53" s="103"/>
      <c r="J53" s="103"/>
      <c r="K53" s="103"/>
      <c r="L53" s="103"/>
      <c r="M53" s="103"/>
      <c r="N53" s="103"/>
      <c r="O53" s="103"/>
      <c r="P53" s="103"/>
      <c r="Q53" s="103"/>
      <c r="R53" s="103"/>
      <c r="S53" s="103"/>
      <c r="T53" s="103"/>
      <c r="U53" s="103"/>
      <c r="V53" s="103"/>
      <c r="W53" s="103"/>
      <c r="X53" s="103"/>
      <c r="Y53" s="32">
        <f t="shared" ca="1" si="8"/>
        <v>0</v>
      </c>
      <c r="Z53" s="68">
        <f t="shared" ca="1" si="7"/>
        <v>0</v>
      </c>
    </row>
    <row r="54" spans="1:26" x14ac:dyDescent="0.3">
      <c r="A54" s="74">
        <f>ROWS($12:54)-1</f>
        <v>42</v>
      </c>
      <c r="B54" s="102"/>
      <c r="C54" s="102"/>
      <c r="D54" s="103"/>
      <c r="E54" s="151">
        <f t="shared" ca="1" si="6"/>
        <v>0</v>
      </c>
      <c r="F54" s="103"/>
      <c r="G54" s="103"/>
      <c r="H54" s="103"/>
      <c r="I54" s="103"/>
      <c r="J54" s="103"/>
      <c r="K54" s="103"/>
      <c r="L54" s="103"/>
      <c r="M54" s="103"/>
      <c r="N54" s="103"/>
      <c r="O54" s="103"/>
      <c r="P54" s="103"/>
      <c r="Q54" s="103"/>
      <c r="R54" s="103"/>
      <c r="S54" s="103"/>
      <c r="T54" s="103"/>
      <c r="U54" s="103"/>
      <c r="V54" s="103"/>
      <c r="W54" s="103"/>
      <c r="X54" s="103"/>
      <c r="Y54" s="32">
        <f t="shared" ca="1" si="8"/>
        <v>0</v>
      </c>
      <c r="Z54" s="68">
        <f t="shared" ca="1" si="7"/>
        <v>0</v>
      </c>
    </row>
    <row r="55" spans="1:26" x14ac:dyDescent="0.3">
      <c r="A55" s="74">
        <f>ROWS($12:55)-1</f>
        <v>43</v>
      </c>
      <c r="B55" s="102"/>
      <c r="C55" s="102"/>
      <c r="D55" s="103"/>
      <c r="E55" s="151">
        <f t="shared" ca="1" si="6"/>
        <v>0</v>
      </c>
      <c r="F55" s="103"/>
      <c r="G55" s="103"/>
      <c r="H55" s="103"/>
      <c r="I55" s="103"/>
      <c r="J55" s="103"/>
      <c r="K55" s="103"/>
      <c r="L55" s="103"/>
      <c r="M55" s="103"/>
      <c r="N55" s="103"/>
      <c r="O55" s="103"/>
      <c r="P55" s="103"/>
      <c r="Q55" s="103"/>
      <c r="R55" s="103"/>
      <c r="S55" s="103"/>
      <c r="T55" s="103"/>
      <c r="U55" s="103"/>
      <c r="V55" s="103"/>
      <c r="W55" s="103"/>
      <c r="X55" s="103"/>
      <c r="Y55" s="32">
        <f t="shared" ca="1" si="8"/>
        <v>0</v>
      </c>
      <c r="Z55" s="68">
        <f t="shared" ca="1" si="7"/>
        <v>0</v>
      </c>
    </row>
    <row r="56" spans="1:26" x14ac:dyDescent="0.3">
      <c r="A56" s="74">
        <f>ROWS($12:56)-1</f>
        <v>44</v>
      </c>
      <c r="B56" s="102"/>
      <c r="C56" s="102"/>
      <c r="D56" s="103"/>
      <c r="E56" s="151">
        <f t="shared" ca="1" si="6"/>
        <v>0</v>
      </c>
      <c r="F56" s="103"/>
      <c r="G56" s="103"/>
      <c r="H56" s="103"/>
      <c r="I56" s="103"/>
      <c r="J56" s="103"/>
      <c r="K56" s="103"/>
      <c r="L56" s="103"/>
      <c r="M56" s="103"/>
      <c r="N56" s="103"/>
      <c r="O56" s="103"/>
      <c r="P56" s="103"/>
      <c r="Q56" s="103"/>
      <c r="R56" s="103"/>
      <c r="S56" s="103"/>
      <c r="T56" s="103"/>
      <c r="U56" s="103"/>
      <c r="V56" s="103"/>
      <c r="W56" s="103"/>
      <c r="X56" s="103"/>
      <c r="Y56" s="32">
        <f t="shared" ca="1" si="8"/>
        <v>0</v>
      </c>
      <c r="Z56" s="68">
        <f t="shared" ca="1" si="7"/>
        <v>0</v>
      </c>
    </row>
    <row r="57" spans="1:26" x14ac:dyDescent="0.3">
      <c r="A57" s="74">
        <f>ROWS($12:57)-1</f>
        <v>45</v>
      </c>
      <c r="B57" s="102"/>
      <c r="C57" s="102"/>
      <c r="D57" s="103"/>
      <c r="E57" s="151">
        <f t="shared" ca="1" si="6"/>
        <v>0</v>
      </c>
      <c r="F57" s="103"/>
      <c r="G57" s="103"/>
      <c r="H57" s="103"/>
      <c r="I57" s="103"/>
      <c r="J57" s="103"/>
      <c r="K57" s="103"/>
      <c r="L57" s="103"/>
      <c r="M57" s="103"/>
      <c r="N57" s="103"/>
      <c r="O57" s="103"/>
      <c r="P57" s="103"/>
      <c r="Q57" s="103"/>
      <c r="R57" s="103"/>
      <c r="S57" s="103"/>
      <c r="T57" s="103"/>
      <c r="U57" s="103"/>
      <c r="V57" s="103"/>
      <c r="W57" s="103"/>
      <c r="X57" s="103"/>
      <c r="Y57" s="32">
        <f t="shared" ca="1" si="8"/>
        <v>0</v>
      </c>
      <c r="Z57" s="68">
        <f t="shared" ca="1" si="7"/>
        <v>0</v>
      </c>
    </row>
    <row r="58" spans="1:26" x14ac:dyDescent="0.3">
      <c r="A58" s="74">
        <f>ROWS($12:58)-1</f>
        <v>46</v>
      </c>
      <c r="B58" s="102"/>
      <c r="C58" s="102"/>
      <c r="D58" s="103"/>
      <c r="E58" s="151">
        <f t="shared" ca="1" si="6"/>
        <v>0</v>
      </c>
      <c r="F58" s="103"/>
      <c r="G58" s="103"/>
      <c r="H58" s="103"/>
      <c r="I58" s="103"/>
      <c r="J58" s="103"/>
      <c r="K58" s="103"/>
      <c r="L58" s="103"/>
      <c r="M58" s="103"/>
      <c r="N58" s="103"/>
      <c r="O58" s="103"/>
      <c r="P58" s="103"/>
      <c r="Q58" s="103"/>
      <c r="R58" s="103"/>
      <c r="S58" s="103"/>
      <c r="T58" s="103"/>
      <c r="U58" s="103"/>
      <c r="V58" s="103"/>
      <c r="W58" s="103"/>
      <c r="X58" s="103"/>
      <c r="Y58" s="32">
        <f t="shared" ca="1" si="8"/>
        <v>0</v>
      </c>
      <c r="Z58" s="68">
        <f t="shared" ca="1" si="7"/>
        <v>0</v>
      </c>
    </row>
    <row r="59" spans="1:26" x14ac:dyDescent="0.3">
      <c r="A59" s="74">
        <f>ROWS($12:59)-1</f>
        <v>47</v>
      </c>
      <c r="B59" s="102"/>
      <c r="C59" s="102"/>
      <c r="D59" s="103"/>
      <c r="E59" s="151">
        <f t="shared" ca="1" si="6"/>
        <v>0</v>
      </c>
      <c r="F59" s="103"/>
      <c r="G59" s="103"/>
      <c r="H59" s="103"/>
      <c r="I59" s="103"/>
      <c r="J59" s="103"/>
      <c r="K59" s="103"/>
      <c r="L59" s="103"/>
      <c r="M59" s="103"/>
      <c r="N59" s="103"/>
      <c r="O59" s="103"/>
      <c r="P59" s="103"/>
      <c r="Q59" s="103"/>
      <c r="R59" s="103"/>
      <c r="S59" s="103"/>
      <c r="T59" s="103"/>
      <c r="U59" s="103"/>
      <c r="V59" s="103"/>
      <c r="W59" s="103"/>
      <c r="X59" s="103"/>
      <c r="Y59" s="32">
        <f t="shared" ca="1" si="8"/>
        <v>0</v>
      </c>
      <c r="Z59" s="68">
        <f t="shared" ca="1" si="7"/>
        <v>0</v>
      </c>
    </row>
    <row r="60" spans="1:26" x14ac:dyDescent="0.3">
      <c r="A60" s="74">
        <f>ROWS($12:60)-1</f>
        <v>48</v>
      </c>
      <c r="B60" s="102"/>
      <c r="C60" s="102"/>
      <c r="D60" s="103"/>
      <c r="E60" s="151">
        <f t="shared" ca="1" si="6"/>
        <v>0</v>
      </c>
      <c r="F60" s="103"/>
      <c r="G60" s="103"/>
      <c r="H60" s="103"/>
      <c r="I60" s="103"/>
      <c r="J60" s="103"/>
      <c r="K60" s="103"/>
      <c r="L60" s="103"/>
      <c r="M60" s="103"/>
      <c r="N60" s="103"/>
      <c r="O60" s="103"/>
      <c r="P60" s="103"/>
      <c r="Q60" s="103"/>
      <c r="R60" s="103"/>
      <c r="S60" s="103"/>
      <c r="T60" s="103"/>
      <c r="U60" s="103"/>
      <c r="V60" s="103"/>
      <c r="W60" s="103"/>
      <c r="X60" s="103"/>
      <c r="Y60" s="32">
        <f t="shared" ca="1" si="8"/>
        <v>0</v>
      </c>
      <c r="Z60" s="68">
        <f t="shared" ca="1" si="7"/>
        <v>0</v>
      </c>
    </row>
    <row r="61" spans="1:26" x14ac:dyDescent="0.3">
      <c r="A61" s="74">
        <f>ROWS($12:61)-1</f>
        <v>49</v>
      </c>
      <c r="B61" s="102"/>
      <c r="C61" s="102"/>
      <c r="D61" s="103"/>
      <c r="E61" s="151">
        <f t="shared" ca="1" si="6"/>
        <v>0</v>
      </c>
      <c r="F61" s="103"/>
      <c r="G61" s="103"/>
      <c r="H61" s="103"/>
      <c r="I61" s="103"/>
      <c r="J61" s="103"/>
      <c r="K61" s="103"/>
      <c r="L61" s="103"/>
      <c r="M61" s="103"/>
      <c r="N61" s="103"/>
      <c r="O61" s="103"/>
      <c r="P61" s="103"/>
      <c r="Q61" s="103"/>
      <c r="R61" s="103"/>
      <c r="S61" s="103"/>
      <c r="T61" s="103"/>
      <c r="U61" s="103"/>
      <c r="V61" s="103"/>
      <c r="W61" s="103"/>
      <c r="X61" s="103"/>
      <c r="Y61" s="32">
        <f t="shared" ca="1" si="8"/>
        <v>0</v>
      </c>
      <c r="Z61" s="68">
        <f t="shared" ca="1" si="7"/>
        <v>0</v>
      </c>
    </row>
    <row r="62" spans="1:26" x14ac:dyDescent="0.3">
      <c r="A62" s="74">
        <f>ROWS($12:62)-1</f>
        <v>50</v>
      </c>
      <c r="B62" s="102"/>
      <c r="C62" s="102"/>
      <c r="D62" s="103"/>
      <c r="E62" s="151">
        <f t="shared" ca="1" si="6"/>
        <v>0</v>
      </c>
      <c r="F62" s="103"/>
      <c r="G62" s="103"/>
      <c r="H62" s="103"/>
      <c r="I62" s="103"/>
      <c r="J62" s="103"/>
      <c r="K62" s="103"/>
      <c r="L62" s="103"/>
      <c r="M62" s="103"/>
      <c r="N62" s="103"/>
      <c r="O62" s="103"/>
      <c r="P62" s="103"/>
      <c r="Q62" s="103"/>
      <c r="R62" s="103"/>
      <c r="S62" s="103"/>
      <c r="T62" s="103"/>
      <c r="U62" s="103"/>
      <c r="V62" s="103"/>
      <c r="W62" s="103"/>
      <c r="X62" s="103"/>
      <c r="Y62" s="32">
        <f t="shared" ca="1" si="8"/>
        <v>0</v>
      </c>
      <c r="Z62" s="68">
        <f t="shared" ca="1" si="7"/>
        <v>0</v>
      </c>
    </row>
    <row r="63" spans="1:26" x14ac:dyDescent="0.3">
      <c r="A63" s="95"/>
      <c r="B63" s="88"/>
      <c r="C63" s="108"/>
      <c r="D63" s="106"/>
      <c r="E63" s="90"/>
      <c r="F63" s="89"/>
      <c r="G63" s="89"/>
      <c r="H63" s="89"/>
      <c r="I63" s="89"/>
      <c r="J63" s="89"/>
      <c r="K63" s="89"/>
      <c r="L63" s="89"/>
      <c r="M63" s="89"/>
      <c r="N63" s="89"/>
      <c r="O63" s="89"/>
      <c r="P63" s="89"/>
      <c r="Q63" s="89"/>
      <c r="R63" s="89"/>
      <c r="S63" s="89"/>
      <c r="T63" s="89"/>
      <c r="U63" s="89"/>
      <c r="V63" s="89"/>
      <c r="W63" s="89"/>
      <c r="X63" s="89"/>
      <c r="Y63" s="92"/>
      <c r="Z63" s="90"/>
    </row>
    <row r="64" spans="1:26" x14ac:dyDescent="0.3">
      <c r="B64" s="2" t="s">
        <v>38</v>
      </c>
      <c r="D64" s="32">
        <f>SUM(D13:D63)</f>
        <v>0</v>
      </c>
      <c r="E64" s="32">
        <f t="shared" ref="E64:X64" ca="1" si="9">SUM(E13:E63)</f>
        <v>0</v>
      </c>
      <c r="F64" s="32">
        <f t="shared" si="9"/>
        <v>0</v>
      </c>
      <c r="G64" s="32">
        <f t="shared" si="9"/>
        <v>0</v>
      </c>
      <c r="H64" s="32">
        <f t="shared" si="9"/>
        <v>0</v>
      </c>
      <c r="I64" s="32">
        <f t="shared" si="9"/>
        <v>0</v>
      </c>
      <c r="J64" s="32">
        <f t="shared" si="9"/>
        <v>0</v>
      </c>
      <c r="K64" s="32">
        <f t="shared" si="9"/>
        <v>0</v>
      </c>
      <c r="L64" s="32">
        <f t="shared" si="9"/>
        <v>0</v>
      </c>
      <c r="M64" s="32">
        <f t="shared" si="9"/>
        <v>0</v>
      </c>
      <c r="N64" s="32">
        <f t="shared" si="9"/>
        <v>0</v>
      </c>
      <c r="O64" s="32">
        <f t="shared" si="9"/>
        <v>0</v>
      </c>
      <c r="P64" s="32">
        <f t="shared" si="9"/>
        <v>0</v>
      </c>
      <c r="Q64" s="32">
        <f t="shared" si="9"/>
        <v>0</v>
      </c>
      <c r="R64" s="32">
        <f t="shared" si="9"/>
        <v>0</v>
      </c>
      <c r="S64" s="32">
        <f t="shared" si="9"/>
        <v>0</v>
      </c>
      <c r="T64" s="32">
        <f t="shared" si="9"/>
        <v>0</v>
      </c>
      <c r="U64" s="32">
        <f t="shared" si="9"/>
        <v>0</v>
      </c>
      <c r="V64" s="32">
        <f t="shared" si="9"/>
        <v>0</v>
      </c>
      <c r="W64" s="32">
        <f t="shared" si="9"/>
        <v>0</v>
      </c>
      <c r="X64" s="32">
        <f t="shared" si="9"/>
        <v>0</v>
      </c>
      <c r="Y64" s="32">
        <f ca="1">SUM(Y13:Y63)</f>
        <v>0</v>
      </c>
      <c r="Z64" s="32">
        <f ca="1">SUM(Z13:Z63)</f>
        <v>0</v>
      </c>
    </row>
    <row r="68" spans="1:25" ht="18.95" customHeight="1" x14ac:dyDescent="0.3">
      <c r="A68" s="4" t="s">
        <v>183</v>
      </c>
      <c r="D68" s="121">
        <f>program_short</f>
        <v>0</v>
      </c>
      <c r="E68" s="109">
        <f t="shared" ref="E68:X68" ca="1" si="10">OFFSET(house_anchor,E$7,0)</f>
        <v>0</v>
      </c>
      <c r="F68" s="109">
        <f t="shared" ca="1" si="10"/>
        <v>0</v>
      </c>
      <c r="G68" s="109">
        <f t="shared" ca="1" si="10"/>
        <v>0</v>
      </c>
      <c r="H68" s="109">
        <f t="shared" ca="1" si="10"/>
        <v>0</v>
      </c>
      <c r="I68" s="109">
        <f t="shared" ca="1" si="10"/>
        <v>0</v>
      </c>
      <c r="J68" s="109">
        <f t="shared" ca="1" si="10"/>
        <v>0</v>
      </c>
      <c r="K68" s="109">
        <f t="shared" ca="1" si="10"/>
        <v>0</v>
      </c>
      <c r="L68" s="109">
        <f t="shared" ca="1" si="10"/>
        <v>0</v>
      </c>
      <c r="M68" s="109">
        <f t="shared" ca="1" si="10"/>
        <v>0</v>
      </c>
      <c r="N68" s="109">
        <f t="shared" ca="1" si="10"/>
        <v>0</v>
      </c>
      <c r="O68" s="109">
        <f t="shared" ca="1" si="10"/>
        <v>0</v>
      </c>
      <c r="P68" s="109">
        <f t="shared" ca="1" si="10"/>
        <v>0</v>
      </c>
      <c r="Q68" s="109">
        <f t="shared" ca="1" si="10"/>
        <v>0</v>
      </c>
      <c r="R68" s="109">
        <f t="shared" ca="1" si="10"/>
        <v>0</v>
      </c>
      <c r="S68" s="109">
        <f t="shared" ca="1" si="10"/>
        <v>0</v>
      </c>
      <c r="T68" s="109">
        <f t="shared" ca="1" si="10"/>
        <v>0</v>
      </c>
      <c r="U68" s="109">
        <f t="shared" ca="1" si="10"/>
        <v>0</v>
      </c>
      <c r="V68" s="109">
        <f t="shared" ca="1" si="10"/>
        <v>0</v>
      </c>
      <c r="W68" s="109">
        <f t="shared" ca="1" si="10"/>
        <v>0</v>
      </c>
      <c r="X68" s="109">
        <f t="shared" ca="1" si="10"/>
        <v>0</v>
      </c>
      <c r="Y68" s="109" t="s">
        <v>257</v>
      </c>
    </row>
    <row r="69" spans="1:25" x14ac:dyDescent="0.3">
      <c r="D69" s="30">
        <f>+D64</f>
        <v>0</v>
      </c>
      <c r="E69" s="30">
        <f t="shared" ref="E69:X69" ca="1" si="11">+E$64</f>
        <v>0</v>
      </c>
      <c r="F69" s="30">
        <f t="shared" si="11"/>
        <v>0</v>
      </c>
      <c r="G69" s="30">
        <f t="shared" si="11"/>
        <v>0</v>
      </c>
      <c r="H69" s="30">
        <f t="shared" si="11"/>
        <v>0</v>
      </c>
      <c r="I69" s="30">
        <f t="shared" si="11"/>
        <v>0</v>
      </c>
      <c r="J69" s="30">
        <f t="shared" si="11"/>
        <v>0</v>
      </c>
      <c r="K69" s="30">
        <f t="shared" si="11"/>
        <v>0</v>
      </c>
      <c r="L69" s="30">
        <f t="shared" si="11"/>
        <v>0</v>
      </c>
      <c r="M69" s="30">
        <f t="shared" si="11"/>
        <v>0</v>
      </c>
      <c r="N69" s="30">
        <f t="shared" si="11"/>
        <v>0</v>
      </c>
      <c r="O69" s="30">
        <f t="shared" si="11"/>
        <v>0</v>
      </c>
      <c r="P69" s="30">
        <f t="shared" si="11"/>
        <v>0</v>
      </c>
      <c r="Q69" s="30">
        <f t="shared" si="11"/>
        <v>0</v>
      </c>
      <c r="R69" s="30">
        <f t="shared" si="11"/>
        <v>0</v>
      </c>
      <c r="S69" s="30">
        <f t="shared" si="11"/>
        <v>0</v>
      </c>
      <c r="T69" s="30">
        <f t="shared" si="11"/>
        <v>0</v>
      </c>
      <c r="U69" s="30">
        <f t="shared" si="11"/>
        <v>0</v>
      </c>
      <c r="V69" s="30">
        <f t="shared" si="11"/>
        <v>0</v>
      </c>
      <c r="W69" s="30">
        <f t="shared" si="11"/>
        <v>0</v>
      </c>
      <c r="X69" s="30">
        <f t="shared" si="11"/>
        <v>0</v>
      </c>
      <c r="Y69" s="30">
        <f ca="1">+Y$64</f>
        <v>0</v>
      </c>
    </row>
  </sheetData>
  <sheetProtection sheet="1" objects="1" scenarios="1"/>
  <autoFilter ref="A12:Z62" xr:uid="{00000000-0009-0000-0000-000009000000}"/>
  <conditionalFormatting sqref="D1:X1">
    <cfRule type="expression" dxfId="6" priority="3">
      <formula>D1="ERROR"</formula>
    </cfRule>
  </conditionalFormatting>
  <conditionalFormatting sqref="Z13:Z62">
    <cfRule type="expression" dxfId="5" priority="1">
      <formula>Z13&lt;&gt;0</formula>
    </cfRule>
  </conditionalFormatting>
  <pageMargins left="0.59055118110236227" right="0.39370078740157483" top="0.39370078740157483" bottom="0.59055118110236227" header="0.19685039370078741" footer="0.19685039370078741"/>
  <pageSetup paperSize="8" scale="42" orientation="landscape" horizontalDpi="300" verticalDpi="300" r:id="rId1"/>
  <headerFooter>
    <oddFooter>&amp;L&amp;9&amp;Z&amp;F
&amp;A&amp;R&amp;9Printed &amp;D at &amp;T
Page &amp;P of &amp;N</oddFooter>
  </headerFooter>
  <colBreaks count="1" manualBreakCount="1">
    <brk id="4"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3CF6D-5BDB-4ECC-98E4-BB3837740FE0}">
  <dimension ref="A1:AC122"/>
  <sheetViews>
    <sheetView showGridLines="0" zoomScaleNormal="100" workbookViewId="0">
      <pane xSplit="4" ySplit="12" topLeftCell="E13" activePane="bottomRight" state="frozen"/>
      <selection activeCell="B3" sqref="B3"/>
      <selection pane="topRight" activeCell="B3" sqref="B3"/>
      <selection pane="bottomLeft" activeCell="B3" sqref="B3"/>
      <selection pane="bottomRight" activeCell="B14" sqref="B14"/>
    </sheetView>
  </sheetViews>
  <sheetFormatPr defaultColWidth="8.85546875" defaultRowHeight="15.75" x14ac:dyDescent="0.3"/>
  <cols>
    <col min="1" max="1" width="5.7109375" style="2" customWidth="1"/>
    <col min="2" max="2" width="35.7109375" style="2" customWidth="1"/>
    <col min="3" max="3" width="14.28515625" style="2" customWidth="1"/>
    <col min="4" max="27" width="13.7109375" style="2" customWidth="1"/>
    <col min="28" max="16384" width="8.85546875" style="2"/>
  </cols>
  <sheetData>
    <row r="1" spans="1:29" x14ac:dyDescent="0.3">
      <c r="A1" s="2" t="str">
        <f>+DSO</f>
        <v>Your Organisation</v>
      </c>
      <c r="D1" s="48" t="s">
        <v>201</v>
      </c>
      <c r="E1" s="96" t="str">
        <f>IF(AND(SUM(E13:E113)&gt;0,E12=inactive),"ERROR","")</f>
        <v/>
      </c>
      <c r="F1" s="96" t="str">
        <f ca="1">IF(AND(SUM(F13:F113)&gt;0,F12=inactive),"ERROR","")</f>
        <v/>
      </c>
      <c r="G1" s="96" t="str">
        <f t="shared" ref="G1:Y1" ca="1" si="0">IF(AND(SUM(G13:G113)&gt;0,G12=inactive),"ERROR","")</f>
        <v/>
      </c>
      <c r="H1" s="96" t="str">
        <f t="shared" ca="1" si="0"/>
        <v/>
      </c>
      <c r="I1" s="96" t="str">
        <f t="shared" ca="1" si="0"/>
        <v/>
      </c>
      <c r="J1" s="96" t="str">
        <f t="shared" ca="1" si="0"/>
        <v/>
      </c>
      <c r="K1" s="96" t="str">
        <f t="shared" ca="1" si="0"/>
        <v/>
      </c>
      <c r="L1" s="96" t="str">
        <f t="shared" ca="1" si="0"/>
        <v/>
      </c>
      <c r="M1" s="96" t="str">
        <f t="shared" ca="1" si="0"/>
        <v/>
      </c>
      <c r="N1" s="96" t="str">
        <f t="shared" ca="1" si="0"/>
        <v/>
      </c>
      <c r="O1" s="96" t="str">
        <f t="shared" ca="1" si="0"/>
        <v/>
      </c>
      <c r="P1" s="96" t="str">
        <f t="shared" ca="1" si="0"/>
        <v/>
      </c>
      <c r="Q1" s="96" t="str">
        <f t="shared" ca="1" si="0"/>
        <v/>
      </c>
      <c r="R1" s="96" t="str">
        <f t="shared" ca="1" si="0"/>
        <v/>
      </c>
      <c r="S1" s="96" t="str">
        <f t="shared" ca="1" si="0"/>
        <v/>
      </c>
      <c r="T1" s="96" t="str">
        <f t="shared" ca="1" si="0"/>
        <v/>
      </c>
      <c r="U1" s="96" t="str">
        <f t="shared" ca="1" si="0"/>
        <v/>
      </c>
      <c r="V1" s="96" t="str">
        <f t="shared" ca="1" si="0"/>
        <v/>
      </c>
      <c r="W1" s="96" t="str">
        <f t="shared" ca="1" si="0"/>
        <v/>
      </c>
      <c r="X1" s="96" t="str">
        <f t="shared" ca="1" si="0"/>
        <v/>
      </c>
      <c r="Y1" s="96" t="str">
        <f t="shared" ca="1" si="0"/>
        <v/>
      </c>
    </row>
    <row r="2" spans="1:29" x14ac:dyDescent="0.3">
      <c r="A2" s="1" t="str">
        <f>+title</f>
        <v xml:space="preserve">Single Product Costing &amp; Pricing Model </v>
      </c>
    </row>
    <row r="3" spans="1:29" x14ac:dyDescent="0.3">
      <c r="A3" s="6" t="str">
        <f ca="1">program_title&amp;" "&amp;year&amp;+" Rev"&amp;+current_rev</f>
        <v xml:space="preserve">  RevA</v>
      </c>
    </row>
    <row r="4" spans="1:29" x14ac:dyDescent="0.3">
      <c r="A4" s="6"/>
    </row>
    <row r="5" spans="1:29" ht="30" x14ac:dyDescent="0.4">
      <c r="A5" s="3" t="str">
        <f ca="1">RIGHT(CELL("filename",A5),LEN(CELL("filename",A5))-FIND("]",CELL("filename",A5)))</f>
        <v>Capital_Purchases</v>
      </c>
    </row>
    <row r="6" spans="1:29" x14ac:dyDescent="0.3">
      <c r="B6" s="25" t="str">
        <f t="shared" ref="B6:E6" si="1">SUBSTITUTE(ADDRESS(1,COLUMN(),4),"1","")</f>
        <v>B</v>
      </c>
      <c r="C6" s="25" t="str">
        <f t="shared" si="1"/>
        <v>C</v>
      </c>
      <c r="D6" s="25" t="str">
        <f t="shared" si="1"/>
        <v>D</v>
      </c>
      <c r="E6" s="25" t="str">
        <f t="shared" si="1"/>
        <v>E</v>
      </c>
      <c r="F6" s="50" t="s">
        <v>161</v>
      </c>
      <c r="Z6" s="25" t="str">
        <f t="shared" ref="Z6:AA6" si="2">SUBSTITUTE(ADDRESS(1,COLUMN(),4),"1","")</f>
        <v>Z</v>
      </c>
      <c r="AA6" s="25" t="str">
        <f t="shared" si="2"/>
        <v>AA</v>
      </c>
    </row>
    <row r="7" spans="1:29" x14ac:dyDescent="0.3">
      <c r="B7" s="25" t="s">
        <v>315</v>
      </c>
      <c r="C7" s="25" t="s">
        <v>315</v>
      </c>
      <c r="D7" s="25" t="s">
        <v>27</v>
      </c>
      <c r="E7" s="25" t="s">
        <v>27</v>
      </c>
      <c r="F7" s="25">
        <f>COLUMNS($F:F)</f>
        <v>1</v>
      </c>
      <c r="G7" s="25">
        <f>COLUMNS($F:G)</f>
        <v>2</v>
      </c>
      <c r="H7" s="25">
        <f>COLUMNS($F:H)</f>
        <v>3</v>
      </c>
      <c r="I7" s="25">
        <f>COLUMNS($F:I)</f>
        <v>4</v>
      </c>
      <c r="J7" s="25">
        <f>COLUMNS($F:J)</f>
        <v>5</v>
      </c>
      <c r="K7" s="25">
        <f>COLUMNS($F:K)</f>
        <v>6</v>
      </c>
      <c r="L7" s="25">
        <f>COLUMNS($F:L)</f>
        <v>7</v>
      </c>
      <c r="M7" s="25">
        <f>COLUMNS($F:M)</f>
        <v>8</v>
      </c>
      <c r="N7" s="25">
        <f>COLUMNS($F:N)</f>
        <v>9</v>
      </c>
      <c r="O7" s="25">
        <f>COLUMNS($F:O)</f>
        <v>10</v>
      </c>
      <c r="P7" s="25">
        <f>COLUMNS($F:P)</f>
        <v>11</v>
      </c>
      <c r="Q7" s="25">
        <f>COLUMNS($F:Q)</f>
        <v>12</v>
      </c>
      <c r="R7" s="25">
        <f>COLUMNS($F:R)</f>
        <v>13</v>
      </c>
      <c r="S7" s="25">
        <f>COLUMNS($F:S)</f>
        <v>14</v>
      </c>
      <c r="T7" s="25">
        <f>COLUMNS($F:T)</f>
        <v>15</v>
      </c>
      <c r="U7" s="25">
        <f>COLUMNS($F:U)</f>
        <v>16</v>
      </c>
      <c r="V7" s="25">
        <f>COLUMNS($F:V)</f>
        <v>17</v>
      </c>
      <c r="W7" s="25">
        <f>COLUMNS($F:W)</f>
        <v>18</v>
      </c>
      <c r="X7" s="25">
        <f>COLUMNS($F:X)</f>
        <v>19</v>
      </c>
      <c r="Y7" s="25">
        <f>COLUMNS($F:Y)</f>
        <v>20</v>
      </c>
      <c r="Z7" s="25" t="s">
        <v>317</v>
      </c>
      <c r="AA7" s="25" t="s">
        <v>316</v>
      </c>
    </row>
    <row r="9" spans="1:29" x14ac:dyDescent="0.3">
      <c r="B9" s="2" t="s">
        <v>33</v>
      </c>
      <c r="E9" s="32">
        <f>SUBTOTAL(9,E13:E113)</f>
        <v>0</v>
      </c>
      <c r="F9" s="32">
        <f ca="1">SUBTOTAL(9,F13:F113)</f>
        <v>0</v>
      </c>
      <c r="G9" s="32">
        <f t="shared" ref="G9:Y9" si="3">SUBTOTAL(9,G13:G113)</f>
        <v>0</v>
      </c>
      <c r="H9" s="32">
        <f t="shared" si="3"/>
        <v>0</v>
      </c>
      <c r="I9" s="32">
        <f t="shared" si="3"/>
        <v>0</v>
      </c>
      <c r="J9" s="32">
        <f t="shared" si="3"/>
        <v>0</v>
      </c>
      <c r="K9" s="32">
        <f t="shared" si="3"/>
        <v>0</v>
      </c>
      <c r="L9" s="32">
        <f t="shared" si="3"/>
        <v>0</v>
      </c>
      <c r="M9" s="32">
        <f t="shared" si="3"/>
        <v>0</v>
      </c>
      <c r="N9" s="32">
        <f t="shared" si="3"/>
        <v>0</v>
      </c>
      <c r="O9" s="32">
        <f t="shared" si="3"/>
        <v>0</v>
      </c>
      <c r="P9" s="32">
        <f t="shared" si="3"/>
        <v>0</v>
      </c>
      <c r="Q9" s="32">
        <f t="shared" si="3"/>
        <v>0</v>
      </c>
      <c r="R9" s="32">
        <f t="shared" si="3"/>
        <v>0</v>
      </c>
      <c r="S9" s="32">
        <f t="shared" si="3"/>
        <v>0</v>
      </c>
      <c r="T9" s="32">
        <f t="shared" si="3"/>
        <v>0</v>
      </c>
      <c r="U9" s="32">
        <f t="shared" si="3"/>
        <v>0</v>
      </c>
      <c r="V9" s="32">
        <f t="shared" si="3"/>
        <v>0</v>
      </c>
      <c r="W9" s="32">
        <f t="shared" si="3"/>
        <v>0</v>
      </c>
      <c r="X9" s="32">
        <f t="shared" si="3"/>
        <v>0</v>
      </c>
      <c r="Y9" s="32">
        <f t="shared" si="3"/>
        <v>0</v>
      </c>
      <c r="Z9" s="32">
        <f ca="1">SUBTOTAL(9,Z13:Z113)</f>
        <v>0</v>
      </c>
      <c r="AA9" s="32">
        <f ca="1">SUBTOTAL(9,AA13:AA113)</f>
        <v>0</v>
      </c>
    </row>
    <row r="10" spans="1:29" ht="16.5" thickBot="1" x14ac:dyDescent="0.35"/>
    <row r="11" spans="1:29" ht="16.5" thickBot="1" x14ac:dyDescent="0.35">
      <c r="B11" s="52" t="s">
        <v>34</v>
      </c>
      <c r="C11" s="117"/>
      <c r="D11" s="54"/>
      <c r="E11" s="52" t="s">
        <v>263</v>
      </c>
      <c r="F11" s="52" t="s">
        <v>274</v>
      </c>
      <c r="G11" s="53"/>
      <c r="H11" s="53"/>
      <c r="I11" s="53"/>
      <c r="J11" s="53"/>
      <c r="K11" s="53"/>
      <c r="L11" s="53"/>
      <c r="M11" s="53"/>
      <c r="N11" s="53"/>
      <c r="O11" s="53"/>
      <c r="P11" s="53"/>
      <c r="Q11" s="53"/>
      <c r="R11" s="53"/>
      <c r="S11" s="53"/>
      <c r="T11" s="53"/>
      <c r="U11" s="53"/>
      <c r="V11" s="53"/>
      <c r="W11" s="53"/>
      <c r="X11" s="53"/>
      <c r="Y11" s="53"/>
      <c r="Z11" s="53"/>
      <c r="AA11" s="54"/>
    </row>
    <row r="12" spans="1:29" ht="45" customHeight="1" x14ac:dyDescent="0.3">
      <c r="A12" s="56" t="s">
        <v>39</v>
      </c>
      <c r="B12" s="57" t="s">
        <v>271</v>
      </c>
      <c r="C12" s="57" t="s">
        <v>273</v>
      </c>
      <c r="D12" s="57" t="s">
        <v>272</v>
      </c>
      <c r="E12" s="57" t="s">
        <v>248</v>
      </c>
      <c r="F12" s="58" t="str">
        <f ca="1">IF(ISBLANK(OFFSET(house_anchor,F$7,0)),inactive,OFFSET(house_anchor,F$7,0)&amp;+CHAR(10)&amp;+"$")</f>
        <v>NOT IN USE</v>
      </c>
      <c r="G12" s="57" t="str">
        <f t="shared" ref="G12:Y12" ca="1" si="4">IF(ISBLANK(OFFSET(house_anchor,G$7,0)),inactive,OFFSET(house_anchor,G$7,0)&amp;+CHAR(10)&amp;+"$")</f>
        <v>NOT IN USE</v>
      </c>
      <c r="H12" s="57" t="str">
        <f t="shared" ca="1" si="4"/>
        <v>NOT IN USE</v>
      </c>
      <c r="I12" s="57" t="str">
        <f t="shared" ca="1" si="4"/>
        <v>NOT IN USE</v>
      </c>
      <c r="J12" s="57" t="str">
        <f t="shared" ca="1" si="4"/>
        <v>NOT IN USE</v>
      </c>
      <c r="K12" s="57" t="str">
        <f t="shared" ca="1" si="4"/>
        <v>NOT IN USE</v>
      </c>
      <c r="L12" s="57" t="str">
        <f t="shared" ca="1" si="4"/>
        <v>NOT IN USE</v>
      </c>
      <c r="M12" s="57" t="str">
        <f t="shared" ca="1" si="4"/>
        <v>NOT IN USE</v>
      </c>
      <c r="N12" s="57" t="str">
        <f t="shared" ca="1" si="4"/>
        <v>NOT IN USE</v>
      </c>
      <c r="O12" s="57" t="str">
        <f t="shared" ca="1" si="4"/>
        <v>NOT IN USE</v>
      </c>
      <c r="P12" s="57" t="str">
        <f t="shared" ca="1" si="4"/>
        <v>NOT IN USE</v>
      </c>
      <c r="Q12" s="57" t="str">
        <f t="shared" ca="1" si="4"/>
        <v>NOT IN USE</v>
      </c>
      <c r="R12" s="57" t="str">
        <f t="shared" ca="1" si="4"/>
        <v>NOT IN USE</v>
      </c>
      <c r="S12" s="57" t="str">
        <f t="shared" ca="1" si="4"/>
        <v>NOT IN USE</v>
      </c>
      <c r="T12" s="57" t="str">
        <f t="shared" ca="1" si="4"/>
        <v>NOT IN USE</v>
      </c>
      <c r="U12" s="57" t="str">
        <f t="shared" ca="1" si="4"/>
        <v>NOT IN USE</v>
      </c>
      <c r="V12" s="57" t="str">
        <f t="shared" ca="1" si="4"/>
        <v>NOT IN USE</v>
      </c>
      <c r="W12" s="57" t="str">
        <f t="shared" ca="1" si="4"/>
        <v>NOT IN USE</v>
      </c>
      <c r="X12" s="57" t="str">
        <f t="shared" ca="1" si="4"/>
        <v>NOT IN USE</v>
      </c>
      <c r="Y12" s="57" t="str">
        <f t="shared" ca="1" si="4"/>
        <v>NOT IN USE</v>
      </c>
      <c r="Z12" s="57" t="str">
        <f ca="1">IF(ISBLANK(OFFSET(house_anchor,F$7,0)),inactive,"Total Accom
$")</f>
        <v>NOT IN USE</v>
      </c>
      <c r="AA12" s="57" t="str">
        <f ca="1">IF(ISBLANK(OFFSET(house_anchor,F$7,0)),inactive,"Error
$")</f>
        <v>NOT IN USE</v>
      </c>
      <c r="AB12" s="2" t="s">
        <v>261</v>
      </c>
      <c r="AC12" s="122"/>
    </row>
    <row r="13" spans="1:29" x14ac:dyDescent="0.3">
      <c r="A13" s="187">
        <f>ROWS($12:13)-1</f>
        <v>1</v>
      </c>
      <c r="B13" s="254" t="str" cm="1">
        <f t="array" ref="B13">IFERROR(INDEX(Prop_Description, MATCH(1, (A13=Prop_Ref)*("Yes"=Prop_NP_flag),0)),"")</f>
        <v/>
      </c>
      <c r="C13" s="254" t="s">
        <v>108</v>
      </c>
      <c r="D13" s="99"/>
      <c r="E13" s="100"/>
      <c r="F13" s="151">
        <f ca="1">IF($F$12="NOT IN USE", 0, 1-SUM(G13:Y13))</f>
        <v>0</v>
      </c>
      <c r="G13" s="100"/>
      <c r="H13" s="100"/>
      <c r="I13" s="100"/>
      <c r="J13" s="100"/>
      <c r="K13" s="100"/>
      <c r="L13" s="100"/>
      <c r="M13" s="100"/>
      <c r="N13" s="100"/>
      <c r="O13" s="100"/>
      <c r="P13" s="100"/>
      <c r="Q13" s="100"/>
      <c r="R13" s="100"/>
      <c r="S13" s="100"/>
      <c r="T13" s="100"/>
      <c r="U13" s="100"/>
      <c r="V13" s="100"/>
      <c r="W13" s="100"/>
      <c r="X13" s="100"/>
      <c r="Y13" s="100"/>
      <c r="Z13" s="30">
        <f ca="1">SUM(F13:Y13)</f>
        <v>0</v>
      </c>
      <c r="AA13" s="68">
        <f ca="1">IF(Z13=0, 0, IF(E13&lt;&gt;Z13,  Z13-E13, 0))</f>
        <v>0</v>
      </c>
    </row>
    <row r="14" spans="1:29" x14ac:dyDescent="0.3">
      <c r="A14" s="197">
        <f>ROWS($12:14)-1</f>
        <v>2</v>
      </c>
      <c r="B14" s="254" t="str" cm="1">
        <f t="array" ref="B14">IFERROR(INDEX(Prop_Description, MATCH(1, (A14=Prop_Ref)*("Yes"=Prop_NP_flag),0)),"")</f>
        <v/>
      </c>
      <c r="C14" s="254" t="s">
        <v>108</v>
      </c>
      <c r="D14" s="102"/>
      <c r="E14" s="103"/>
      <c r="F14" s="151">
        <f t="shared" ref="F14:F77" ca="1" si="5">IF($F$12="NOT IN USE", 0, 1-SUM(G14:Y14))</f>
        <v>0</v>
      </c>
      <c r="G14" s="103"/>
      <c r="H14" s="103"/>
      <c r="I14" s="103"/>
      <c r="J14" s="103"/>
      <c r="K14" s="103"/>
      <c r="L14" s="103"/>
      <c r="M14" s="103"/>
      <c r="N14" s="103"/>
      <c r="O14" s="103"/>
      <c r="P14" s="103"/>
      <c r="Q14" s="103"/>
      <c r="R14" s="103"/>
      <c r="S14" s="103"/>
      <c r="T14" s="103"/>
      <c r="U14" s="103"/>
      <c r="V14" s="103"/>
      <c r="W14" s="103"/>
      <c r="X14" s="103"/>
      <c r="Y14" s="103"/>
      <c r="Z14" s="32">
        <f t="shared" ref="Z14:Z112" ca="1" si="6">SUM(F14:Y14)</f>
        <v>0</v>
      </c>
      <c r="AA14" s="68">
        <f t="shared" ref="AA14:AA77" ca="1" si="7">IF(Z14=0, 0, IF(E14&lt;&gt;Z14,  Z14-E14, 0))</f>
        <v>0</v>
      </c>
    </row>
    <row r="15" spans="1:29" x14ac:dyDescent="0.3">
      <c r="A15" s="197">
        <f>ROWS($12:15)-1</f>
        <v>3</v>
      </c>
      <c r="B15" s="254" t="str" cm="1">
        <f t="array" ref="B15">IFERROR(INDEX(Prop_Description, MATCH(1, (A15=Prop_Ref)*("Yes"=Prop_NP_flag),0)),"")</f>
        <v/>
      </c>
      <c r="C15" s="254" t="s">
        <v>108</v>
      </c>
      <c r="D15" s="102"/>
      <c r="E15" s="103"/>
      <c r="F15" s="151">
        <f t="shared" ca="1" si="5"/>
        <v>0</v>
      </c>
      <c r="G15" s="103"/>
      <c r="H15" s="103"/>
      <c r="I15" s="103"/>
      <c r="J15" s="103"/>
      <c r="K15" s="103"/>
      <c r="L15" s="103"/>
      <c r="M15" s="103"/>
      <c r="N15" s="103"/>
      <c r="O15" s="103"/>
      <c r="P15" s="103"/>
      <c r="Q15" s="103"/>
      <c r="R15" s="103"/>
      <c r="S15" s="103"/>
      <c r="T15" s="103"/>
      <c r="U15" s="103"/>
      <c r="V15" s="103"/>
      <c r="W15" s="103"/>
      <c r="X15" s="103"/>
      <c r="Y15" s="103"/>
      <c r="Z15" s="32">
        <f t="shared" ca="1" si="6"/>
        <v>0</v>
      </c>
      <c r="AA15" s="68">
        <f t="shared" ca="1" si="7"/>
        <v>0</v>
      </c>
    </row>
    <row r="16" spans="1:29" x14ac:dyDescent="0.3">
      <c r="A16" s="197">
        <f>ROWS($12:16)-1</f>
        <v>4</v>
      </c>
      <c r="B16" s="254" t="str" cm="1">
        <f t="array" ref="B16">IFERROR(INDEX(Prop_Description, MATCH(1, (A16=Prop_Ref)*("Yes"=Prop_NP_flag),0)),"")</f>
        <v/>
      </c>
      <c r="C16" s="254" t="s">
        <v>108</v>
      </c>
      <c r="D16" s="102"/>
      <c r="E16" s="103"/>
      <c r="F16" s="151">
        <f t="shared" ca="1" si="5"/>
        <v>0</v>
      </c>
      <c r="G16" s="103"/>
      <c r="H16" s="103"/>
      <c r="I16" s="103"/>
      <c r="J16" s="103"/>
      <c r="K16" s="103"/>
      <c r="L16" s="103"/>
      <c r="M16" s="103"/>
      <c r="N16" s="103"/>
      <c r="O16" s="103"/>
      <c r="P16" s="103"/>
      <c r="Q16" s="103"/>
      <c r="R16" s="103"/>
      <c r="S16" s="103"/>
      <c r="T16" s="103"/>
      <c r="U16" s="103"/>
      <c r="V16" s="103"/>
      <c r="W16" s="103"/>
      <c r="X16" s="103"/>
      <c r="Y16" s="103"/>
      <c r="Z16" s="32">
        <f t="shared" ca="1" si="6"/>
        <v>0</v>
      </c>
      <c r="AA16" s="68">
        <f t="shared" ca="1" si="7"/>
        <v>0</v>
      </c>
    </row>
    <row r="17" spans="1:27" x14ac:dyDescent="0.3">
      <c r="A17" s="197">
        <f>ROWS($12:17)-1</f>
        <v>5</v>
      </c>
      <c r="B17" s="254" t="str" cm="1">
        <f t="array" ref="B17">IFERROR(INDEX(Prop_Description, MATCH(1, (A17=Prop_Ref)*("Yes"=Prop_NP_flag),0)),"")</f>
        <v/>
      </c>
      <c r="C17" s="254" t="s">
        <v>108</v>
      </c>
      <c r="D17" s="102"/>
      <c r="E17" s="103"/>
      <c r="F17" s="151">
        <f t="shared" ca="1" si="5"/>
        <v>0</v>
      </c>
      <c r="G17" s="103"/>
      <c r="H17" s="103"/>
      <c r="I17" s="103"/>
      <c r="J17" s="103"/>
      <c r="K17" s="103"/>
      <c r="L17" s="103"/>
      <c r="M17" s="103"/>
      <c r="N17" s="103"/>
      <c r="O17" s="103"/>
      <c r="P17" s="103"/>
      <c r="Q17" s="103"/>
      <c r="R17" s="103"/>
      <c r="S17" s="103"/>
      <c r="T17" s="103"/>
      <c r="U17" s="103"/>
      <c r="V17" s="103"/>
      <c r="W17" s="103"/>
      <c r="X17" s="103"/>
      <c r="Y17" s="103"/>
      <c r="Z17" s="32">
        <f t="shared" ca="1" si="6"/>
        <v>0</v>
      </c>
      <c r="AA17" s="68">
        <f t="shared" ca="1" si="7"/>
        <v>0</v>
      </c>
    </row>
    <row r="18" spans="1:27" x14ac:dyDescent="0.3">
      <c r="A18" s="197">
        <f>ROWS($12:18)-1</f>
        <v>6</v>
      </c>
      <c r="B18" s="254" t="str" cm="1">
        <f t="array" ref="B18">IFERROR(INDEX(Prop_Description, MATCH(1, (A18=Prop_Ref)*("Yes"=Prop_NP_flag),0)),"")</f>
        <v/>
      </c>
      <c r="C18" s="254" t="s">
        <v>108</v>
      </c>
      <c r="D18" s="102"/>
      <c r="E18" s="103"/>
      <c r="F18" s="151">
        <f t="shared" ca="1" si="5"/>
        <v>0</v>
      </c>
      <c r="G18" s="103"/>
      <c r="H18" s="103"/>
      <c r="I18" s="103"/>
      <c r="J18" s="103"/>
      <c r="K18" s="103"/>
      <c r="L18" s="103"/>
      <c r="M18" s="103"/>
      <c r="N18" s="103"/>
      <c r="O18" s="103"/>
      <c r="P18" s="103"/>
      <c r="Q18" s="103"/>
      <c r="R18" s="103"/>
      <c r="S18" s="103"/>
      <c r="T18" s="103"/>
      <c r="U18" s="103"/>
      <c r="V18" s="103"/>
      <c r="W18" s="103"/>
      <c r="X18" s="103"/>
      <c r="Y18" s="103"/>
      <c r="Z18" s="32">
        <f t="shared" ca="1" si="6"/>
        <v>0</v>
      </c>
      <c r="AA18" s="68">
        <f t="shared" ca="1" si="7"/>
        <v>0</v>
      </c>
    </row>
    <row r="19" spans="1:27" x14ac:dyDescent="0.3">
      <c r="A19" s="197">
        <f>ROWS($12:19)-1</f>
        <v>7</v>
      </c>
      <c r="B19" s="254" t="str" cm="1">
        <f t="array" ref="B19">IFERROR(INDEX(Prop_Description, MATCH(1, (A19=Prop_Ref)*("Yes"=Prop_NP_flag),0)),"")</f>
        <v/>
      </c>
      <c r="C19" s="254" t="s">
        <v>108</v>
      </c>
      <c r="D19" s="102"/>
      <c r="E19" s="103"/>
      <c r="F19" s="151">
        <f t="shared" ca="1" si="5"/>
        <v>0</v>
      </c>
      <c r="G19" s="103"/>
      <c r="H19" s="103"/>
      <c r="I19" s="103"/>
      <c r="J19" s="103"/>
      <c r="K19" s="103"/>
      <c r="L19" s="103"/>
      <c r="M19" s="103"/>
      <c r="N19" s="103"/>
      <c r="O19" s="103"/>
      <c r="P19" s="103"/>
      <c r="Q19" s="103"/>
      <c r="R19" s="103"/>
      <c r="S19" s="103"/>
      <c r="T19" s="103"/>
      <c r="U19" s="103"/>
      <c r="V19" s="103"/>
      <c r="W19" s="103"/>
      <c r="X19" s="103"/>
      <c r="Y19" s="103"/>
      <c r="Z19" s="32">
        <f t="shared" ca="1" si="6"/>
        <v>0</v>
      </c>
      <c r="AA19" s="68">
        <f t="shared" ca="1" si="7"/>
        <v>0</v>
      </c>
    </row>
    <row r="20" spans="1:27" x14ac:dyDescent="0.3">
      <c r="A20" s="197">
        <f>ROWS($12:20)-1</f>
        <v>8</v>
      </c>
      <c r="B20" s="254" t="str" cm="1">
        <f t="array" ref="B20">IFERROR(INDEX(Prop_Description, MATCH(1, (A20=Prop_Ref)*("Yes"=Prop_NP_flag),0)),"")</f>
        <v/>
      </c>
      <c r="C20" s="254" t="s">
        <v>108</v>
      </c>
      <c r="D20" s="102"/>
      <c r="E20" s="103"/>
      <c r="F20" s="151">
        <f t="shared" ca="1" si="5"/>
        <v>0</v>
      </c>
      <c r="G20" s="103"/>
      <c r="H20" s="103"/>
      <c r="I20" s="103"/>
      <c r="J20" s="103"/>
      <c r="K20" s="103"/>
      <c r="L20" s="103"/>
      <c r="M20" s="103"/>
      <c r="N20" s="103"/>
      <c r="O20" s="103"/>
      <c r="P20" s="103"/>
      <c r="Q20" s="103"/>
      <c r="R20" s="103"/>
      <c r="S20" s="103"/>
      <c r="T20" s="103"/>
      <c r="U20" s="103"/>
      <c r="V20" s="103"/>
      <c r="W20" s="103"/>
      <c r="X20" s="103"/>
      <c r="Y20" s="103"/>
      <c r="Z20" s="32">
        <f t="shared" ca="1" si="6"/>
        <v>0</v>
      </c>
      <c r="AA20" s="68">
        <f t="shared" ca="1" si="7"/>
        <v>0</v>
      </c>
    </row>
    <row r="21" spans="1:27" x14ac:dyDescent="0.3">
      <c r="A21" s="197">
        <f>ROWS($12:21)-1</f>
        <v>9</v>
      </c>
      <c r="B21" s="254" t="str" cm="1">
        <f t="array" ref="B21">IFERROR(INDEX(Prop_Description, MATCH(1, (A21=Prop_Ref)*("Yes"=Prop_NP_flag),0)),"")</f>
        <v/>
      </c>
      <c r="C21" s="254" t="s">
        <v>108</v>
      </c>
      <c r="D21" s="102"/>
      <c r="E21" s="103"/>
      <c r="F21" s="151">
        <f t="shared" ca="1" si="5"/>
        <v>0</v>
      </c>
      <c r="G21" s="103"/>
      <c r="H21" s="103"/>
      <c r="I21" s="103"/>
      <c r="J21" s="103"/>
      <c r="K21" s="103"/>
      <c r="L21" s="103"/>
      <c r="M21" s="103"/>
      <c r="N21" s="103"/>
      <c r="O21" s="103"/>
      <c r="P21" s="103"/>
      <c r="Q21" s="103"/>
      <c r="R21" s="103"/>
      <c r="S21" s="103"/>
      <c r="T21" s="103"/>
      <c r="U21" s="103"/>
      <c r="V21" s="103"/>
      <c r="W21" s="103"/>
      <c r="X21" s="103"/>
      <c r="Y21" s="103"/>
      <c r="Z21" s="32">
        <f t="shared" ca="1" si="6"/>
        <v>0</v>
      </c>
      <c r="AA21" s="68">
        <f t="shared" ca="1" si="7"/>
        <v>0</v>
      </c>
    </row>
    <row r="22" spans="1:27" x14ac:dyDescent="0.3">
      <c r="A22" s="197">
        <f>ROWS($12:22)-1</f>
        <v>10</v>
      </c>
      <c r="B22" s="254" t="str" cm="1">
        <f t="array" ref="B22">IFERROR(INDEX(Prop_Description, MATCH(1, (A22=Prop_Ref)*("Yes"=Prop_NP_flag),0)),"")</f>
        <v/>
      </c>
      <c r="C22" s="254" t="s">
        <v>108</v>
      </c>
      <c r="D22" s="102"/>
      <c r="E22" s="103"/>
      <c r="F22" s="151">
        <f t="shared" ca="1" si="5"/>
        <v>0</v>
      </c>
      <c r="G22" s="103"/>
      <c r="H22" s="103"/>
      <c r="I22" s="103"/>
      <c r="J22" s="103"/>
      <c r="K22" s="103"/>
      <c r="L22" s="103"/>
      <c r="M22" s="103"/>
      <c r="N22" s="103"/>
      <c r="O22" s="103"/>
      <c r="P22" s="103"/>
      <c r="Q22" s="103"/>
      <c r="R22" s="103"/>
      <c r="S22" s="103"/>
      <c r="T22" s="103"/>
      <c r="U22" s="103"/>
      <c r="V22" s="103"/>
      <c r="W22" s="103"/>
      <c r="X22" s="103"/>
      <c r="Y22" s="103"/>
      <c r="Z22" s="32">
        <f t="shared" ca="1" si="6"/>
        <v>0</v>
      </c>
      <c r="AA22" s="68">
        <f t="shared" ca="1" si="7"/>
        <v>0</v>
      </c>
    </row>
    <row r="23" spans="1:27" x14ac:dyDescent="0.3">
      <c r="A23" s="197">
        <f>ROWS($12:23)-1</f>
        <v>11</v>
      </c>
      <c r="B23" s="254" t="str" cm="1">
        <f t="array" ref="B23">IFERROR(INDEX(Prop_Description, MATCH(1, (A23=Prop_Ref)*("Yes"=Prop_NP_flag),0)),"")</f>
        <v/>
      </c>
      <c r="C23" s="254" t="s">
        <v>108</v>
      </c>
      <c r="D23" s="102"/>
      <c r="E23" s="103"/>
      <c r="F23" s="151">
        <f t="shared" ca="1" si="5"/>
        <v>0</v>
      </c>
      <c r="G23" s="103"/>
      <c r="H23" s="103"/>
      <c r="I23" s="103"/>
      <c r="J23" s="103"/>
      <c r="K23" s="103"/>
      <c r="L23" s="103"/>
      <c r="M23" s="103"/>
      <c r="N23" s="103"/>
      <c r="O23" s="103"/>
      <c r="P23" s="103"/>
      <c r="Q23" s="103"/>
      <c r="R23" s="103"/>
      <c r="S23" s="103"/>
      <c r="T23" s="103"/>
      <c r="U23" s="103"/>
      <c r="V23" s="103"/>
      <c r="W23" s="103"/>
      <c r="X23" s="103"/>
      <c r="Y23" s="103"/>
      <c r="Z23" s="32">
        <f t="shared" ref="Z23:Z62" ca="1" si="8">SUM(F23:Y23)</f>
        <v>0</v>
      </c>
      <c r="AA23" s="68">
        <f t="shared" ca="1" si="7"/>
        <v>0</v>
      </c>
    </row>
    <row r="24" spans="1:27" x14ac:dyDescent="0.3">
      <c r="A24" s="197">
        <f>ROWS($12:24)-1</f>
        <v>12</v>
      </c>
      <c r="B24" s="254" t="str" cm="1">
        <f t="array" ref="B24">IFERROR(INDEX(Prop_Description, MATCH(1, (A24=Prop_Ref)*("Yes"=Prop_NP_flag),0)),"")</f>
        <v/>
      </c>
      <c r="C24" s="254" t="s">
        <v>108</v>
      </c>
      <c r="D24" s="102"/>
      <c r="E24" s="103"/>
      <c r="F24" s="151">
        <f t="shared" ca="1" si="5"/>
        <v>0</v>
      </c>
      <c r="G24" s="103"/>
      <c r="H24" s="103"/>
      <c r="I24" s="103"/>
      <c r="J24" s="103"/>
      <c r="K24" s="103"/>
      <c r="L24" s="103"/>
      <c r="M24" s="103"/>
      <c r="N24" s="103"/>
      <c r="O24" s="103"/>
      <c r="P24" s="103"/>
      <c r="Q24" s="103"/>
      <c r="R24" s="103"/>
      <c r="S24" s="103"/>
      <c r="T24" s="103"/>
      <c r="U24" s="103"/>
      <c r="V24" s="103"/>
      <c r="W24" s="103"/>
      <c r="X24" s="103"/>
      <c r="Y24" s="103"/>
      <c r="Z24" s="32">
        <f t="shared" ca="1" si="8"/>
        <v>0</v>
      </c>
      <c r="AA24" s="68">
        <f t="shared" ca="1" si="7"/>
        <v>0</v>
      </c>
    </row>
    <row r="25" spans="1:27" x14ac:dyDescent="0.3">
      <c r="A25" s="197">
        <f>ROWS($12:25)-1</f>
        <v>13</v>
      </c>
      <c r="B25" s="254" t="str" cm="1">
        <f t="array" ref="B25">IFERROR(INDEX(Prop_Description, MATCH(1, (A25=Prop_Ref)*("Yes"=Prop_NP_flag),0)),"")</f>
        <v/>
      </c>
      <c r="C25" s="254" t="s">
        <v>108</v>
      </c>
      <c r="D25" s="102"/>
      <c r="E25" s="103"/>
      <c r="F25" s="151">
        <f t="shared" ca="1" si="5"/>
        <v>0</v>
      </c>
      <c r="G25" s="103"/>
      <c r="H25" s="103"/>
      <c r="I25" s="103"/>
      <c r="J25" s="103"/>
      <c r="K25" s="103"/>
      <c r="L25" s="103"/>
      <c r="M25" s="103"/>
      <c r="N25" s="103"/>
      <c r="O25" s="103"/>
      <c r="P25" s="103"/>
      <c r="Q25" s="103"/>
      <c r="R25" s="103"/>
      <c r="S25" s="103"/>
      <c r="T25" s="103"/>
      <c r="U25" s="103"/>
      <c r="V25" s="103"/>
      <c r="W25" s="103"/>
      <c r="X25" s="103"/>
      <c r="Y25" s="103"/>
      <c r="Z25" s="32">
        <f t="shared" ca="1" si="8"/>
        <v>0</v>
      </c>
      <c r="AA25" s="68">
        <f t="shared" ca="1" si="7"/>
        <v>0</v>
      </c>
    </row>
    <row r="26" spans="1:27" x14ac:dyDescent="0.3">
      <c r="A26" s="197">
        <f>ROWS($12:26)-1</f>
        <v>14</v>
      </c>
      <c r="B26" s="254" t="str" cm="1">
        <f t="array" ref="B26">IFERROR(INDEX(Prop_Description, MATCH(1, (A26=Prop_Ref)*("Yes"=Prop_NP_flag),0)),"")</f>
        <v/>
      </c>
      <c r="C26" s="254" t="s">
        <v>108</v>
      </c>
      <c r="D26" s="102"/>
      <c r="E26" s="103"/>
      <c r="F26" s="151">
        <f t="shared" ca="1" si="5"/>
        <v>0</v>
      </c>
      <c r="G26" s="103"/>
      <c r="H26" s="103"/>
      <c r="I26" s="103"/>
      <c r="J26" s="103"/>
      <c r="K26" s="103"/>
      <c r="L26" s="103"/>
      <c r="M26" s="103"/>
      <c r="N26" s="103"/>
      <c r="O26" s="103"/>
      <c r="P26" s="103"/>
      <c r="Q26" s="103"/>
      <c r="R26" s="103"/>
      <c r="S26" s="103"/>
      <c r="T26" s="103"/>
      <c r="U26" s="103"/>
      <c r="V26" s="103"/>
      <c r="W26" s="103"/>
      <c r="X26" s="103"/>
      <c r="Y26" s="103"/>
      <c r="Z26" s="32">
        <f t="shared" ca="1" si="8"/>
        <v>0</v>
      </c>
      <c r="AA26" s="68">
        <f t="shared" ca="1" si="7"/>
        <v>0</v>
      </c>
    </row>
    <row r="27" spans="1:27" x14ac:dyDescent="0.3">
      <c r="A27" s="197">
        <f>ROWS($12:27)-1</f>
        <v>15</v>
      </c>
      <c r="B27" s="254" t="str" cm="1">
        <f t="array" ref="B27">IFERROR(INDEX(Prop_Description, MATCH(1, (A27=Prop_Ref)*("Yes"=Prop_NP_flag),0)),"")</f>
        <v/>
      </c>
      <c r="C27" s="254" t="s">
        <v>108</v>
      </c>
      <c r="D27" s="102"/>
      <c r="E27" s="103"/>
      <c r="F27" s="151">
        <f t="shared" ca="1" si="5"/>
        <v>0</v>
      </c>
      <c r="G27" s="103"/>
      <c r="H27" s="103"/>
      <c r="I27" s="103"/>
      <c r="J27" s="103"/>
      <c r="K27" s="103"/>
      <c r="L27" s="103"/>
      <c r="M27" s="103"/>
      <c r="N27" s="103"/>
      <c r="O27" s="103"/>
      <c r="P27" s="103"/>
      <c r="Q27" s="103"/>
      <c r="R27" s="103"/>
      <c r="S27" s="103"/>
      <c r="T27" s="103"/>
      <c r="U27" s="103"/>
      <c r="V27" s="103"/>
      <c r="W27" s="103"/>
      <c r="X27" s="103"/>
      <c r="Y27" s="103"/>
      <c r="Z27" s="32">
        <f t="shared" ca="1" si="8"/>
        <v>0</v>
      </c>
      <c r="AA27" s="68">
        <f t="shared" ca="1" si="7"/>
        <v>0</v>
      </c>
    </row>
    <row r="28" spans="1:27" x14ac:dyDescent="0.3">
      <c r="A28" s="197">
        <f>ROWS($12:28)-1</f>
        <v>16</v>
      </c>
      <c r="B28" s="254" t="str" cm="1">
        <f t="array" ref="B28">IFERROR(INDEX(Prop_Description, MATCH(1, (A28=Prop_Ref)*("Yes"=Prop_NP_flag),0)),"")</f>
        <v/>
      </c>
      <c r="C28" s="254" t="s">
        <v>108</v>
      </c>
      <c r="D28" s="102"/>
      <c r="E28" s="103"/>
      <c r="F28" s="151">
        <f t="shared" ca="1" si="5"/>
        <v>0</v>
      </c>
      <c r="G28" s="103"/>
      <c r="H28" s="103"/>
      <c r="I28" s="103"/>
      <c r="J28" s="103"/>
      <c r="K28" s="103"/>
      <c r="L28" s="103"/>
      <c r="M28" s="103"/>
      <c r="N28" s="103"/>
      <c r="O28" s="103"/>
      <c r="P28" s="103"/>
      <c r="Q28" s="103"/>
      <c r="R28" s="103"/>
      <c r="S28" s="103"/>
      <c r="T28" s="103"/>
      <c r="U28" s="103"/>
      <c r="V28" s="103"/>
      <c r="W28" s="103"/>
      <c r="X28" s="103"/>
      <c r="Y28" s="103"/>
      <c r="Z28" s="32">
        <f t="shared" ca="1" si="8"/>
        <v>0</v>
      </c>
      <c r="AA28" s="68">
        <f t="shared" ca="1" si="7"/>
        <v>0</v>
      </c>
    </row>
    <row r="29" spans="1:27" x14ac:dyDescent="0.3">
      <c r="A29" s="197">
        <f>ROWS($12:29)-1</f>
        <v>17</v>
      </c>
      <c r="B29" s="254" t="str" cm="1">
        <f t="array" ref="B29">IFERROR(INDEX(Prop_Description, MATCH(1, (A29=Prop_Ref)*("Yes"=Prop_NP_flag),0)),"")</f>
        <v/>
      </c>
      <c r="C29" s="254" t="s">
        <v>108</v>
      </c>
      <c r="D29" s="102"/>
      <c r="E29" s="103"/>
      <c r="F29" s="151">
        <f t="shared" ca="1" si="5"/>
        <v>0</v>
      </c>
      <c r="G29" s="103"/>
      <c r="H29" s="103"/>
      <c r="I29" s="103"/>
      <c r="J29" s="103"/>
      <c r="K29" s="103"/>
      <c r="L29" s="103"/>
      <c r="M29" s="103"/>
      <c r="N29" s="103"/>
      <c r="O29" s="103"/>
      <c r="P29" s="103"/>
      <c r="Q29" s="103"/>
      <c r="R29" s="103"/>
      <c r="S29" s="103"/>
      <c r="T29" s="103"/>
      <c r="U29" s="103"/>
      <c r="V29" s="103"/>
      <c r="W29" s="103"/>
      <c r="X29" s="103"/>
      <c r="Y29" s="103"/>
      <c r="Z29" s="32">
        <f t="shared" ca="1" si="8"/>
        <v>0</v>
      </c>
      <c r="AA29" s="68">
        <f t="shared" ca="1" si="7"/>
        <v>0</v>
      </c>
    </row>
    <row r="30" spans="1:27" x14ac:dyDescent="0.3">
      <c r="A30" s="197">
        <f>ROWS($12:30)-1</f>
        <v>18</v>
      </c>
      <c r="B30" s="254" t="str" cm="1">
        <f t="array" ref="B30">IFERROR(INDEX(Prop_Description, MATCH(1, (A30=Prop_Ref)*("Yes"=Prop_NP_flag),0)),"")</f>
        <v/>
      </c>
      <c r="C30" s="254" t="s">
        <v>108</v>
      </c>
      <c r="D30" s="102"/>
      <c r="E30" s="103"/>
      <c r="F30" s="151">
        <f t="shared" ca="1" si="5"/>
        <v>0</v>
      </c>
      <c r="G30" s="103"/>
      <c r="H30" s="103"/>
      <c r="I30" s="103"/>
      <c r="J30" s="103"/>
      <c r="K30" s="103"/>
      <c r="L30" s="103"/>
      <c r="M30" s="103"/>
      <c r="N30" s="103"/>
      <c r="O30" s="103"/>
      <c r="P30" s="103"/>
      <c r="Q30" s="103"/>
      <c r="R30" s="103"/>
      <c r="S30" s="103"/>
      <c r="T30" s="103"/>
      <c r="U30" s="103"/>
      <c r="V30" s="103"/>
      <c r="W30" s="103"/>
      <c r="X30" s="103"/>
      <c r="Y30" s="103"/>
      <c r="Z30" s="32">
        <f t="shared" ca="1" si="8"/>
        <v>0</v>
      </c>
      <c r="AA30" s="68">
        <f t="shared" ca="1" si="7"/>
        <v>0</v>
      </c>
    </row>
    <row r="31" spans="1:27" x14ac:dyDescent="0.3">
      <c r="A31" s="197">
        <f>ROWS($12:31)-1</f>
        <v>19</v>
      </c>
      <c r="B31" s="254" t="str" cm="1">
        <f t="array" ref="B31">IFERROR(INDEX(Prop_Description, MATCH(1, (A31=Prop_Ref)*("Yes"=Prop_NP_flag),0)),"")</f>
        <v/>
      </c>
      <c r="C31" s="254" t="s">
        <v>108</v>
      </c>
      <c r="D31" s="102"/>
      <c r="E31" s="103"/>
      <c r="F31" s="151">
        <f t="shared" ca="1" si="5"/>
        <v>0</v>
      </c>
      <c r="G31" s="103"/>
      <c r="H31" s="103"/>
      <c r="I31" s="103"/>
      <c r="J31" s="103"/>
      <c r="K31" s="103"/>
      <c r="L31" s="103"/>
      <c r="M31" s="103"/>
      <c r="N31" s="103"/>
      <c r="O31" s="103"/>
      <c r="P31" s="103"/>
      <c r="Q31" s="103"/>
      <c r="R31" s="103"/>
      <c r="S31" s="103"/>
      <c r="T31" s="103"/>
      <c r="U31" s="103"/>
      <c r="V31" s="103"/>
      <c r="W31" s="103"/>
      <c r="X31" s="103"/>
      <c r="Y31" s="103"/>
      <c r="Z31" s="32">
        <f t="shared" ca="1" si="8"/>
        <v>0</v>
      </c>
      <c r="AA31" s="68">
        <f t="shared" ca="1" si="7"/>
        <v>0</v>
      </c>
    </row>
    <row r="32" spans="1:27" x14ac:dyDescent="0.3">
      <c r="A32" s="197">
        <f>ROWS($12:32)-1</f>
        <v>20</v>
      </c>
      <c r="B32" s="254" t="str" cm="1">
        <f t="array" ref="B32">IFERROR(INDEX(Prop_Description, MATCH(1, (A32=Prop_Ref)*("Yes"=Prop_NP_flag),0)),"")</f>
        <v/>
      </c>
      <c r="C32" s="254" t="s">
        <v>108</v>
      </c>
      <c r="D32" s="102"/>
      <c r="E32" s="103"/>
      <c r="F32" s="151">
        <f t="shared" ca="1" si="5"/>
        <v>0</v>
      </c>
      <c r="G32" s="103"/>
      <c r="H32" s="103"/>
      <c r="I32" s="103"/>
      <c r="J32" s="103"/>
      <c r="K32" s="103"/>
      <c r="L32" s="103"/>
      <c r="M32" s="103"/>
      <c r="N32" s="103"/>
      <c r="O32" s="103"/>
      <c r="P32" s="103"/>
      <c r="Q32" s="103"/>
      <c r="R32" s="103"/>
      <c r="S32" s="103"/>
      <c r="T32" s="103"/>
      <c r="U32" s="103"/>
      <c r="V32" s="103"/>
      <c r="W32" s="103"/>
      <c r="X32" s="103"/>
      <c r="Y32" s="103"/>
      <c r="Z32" s="32">
        <f t="shared" ca="1" si="8"/>
        <v>0</v>
      </c>
      <c r="AA32" s="68">
        <f t="shared" ca="1" si="7"/>
        <v>0</v>
      </c>
    </row>
    <row r="33" spans="1:27" x14ac:dyDescent="0.3">
      <c r="A33" s="197">
        <f>ROWS($12:33)-1</f>
        <v>21</v>
      </c>
      <c r="B33" s="254" t="str" cm="1">
        <f t="array" ref="B33">IFERROR(INDEX(Prop_Description, MATCH(1, (A33=Prop_Ref)*("Yes"=Prop_NP_flag),0)),"")</f>
        <v/>
      </c>
      <c r="C33" s="254" t="s">
        <v>108</v>
      </c>
      <c r="D33" s="102"/>
      <c r="E33" s="103"/>
      <c r="F33" s="151">
        <f t="shared" ca="1" si="5"/>
        <v>0</v>
      </c>
      <c r="G33" s="103"/>
      <c r="H33" s="103"/>
      <c r="I33" s="103"/>
      <c r="J33" s="103"/>
      <c r="K33" s="103"/>
      <c r="L33" s="103"/>
      <c r="M33" s="103"/>
      <c r="N33" s="103"/>
      <c r="O33" s="103"/>
      <c r="P33" s="103"/>
      <c r="Q33" s="103"/>
      <c r="R33" s="103"/>
      <c r="S33" s="103"/>
      <c r="T33" s="103"/>
      <c r="U33" s="103"/>
      <c r="V33" s="103"/>
      <c r="W33" s="103"/>
      <c r="X33" s="103"/>
      <c r="Y33" s="103"/>
      <c r="Z33" s="32">
        <f t="shared" ca="1" si="8"/>
        <v>0</v>
      </c>
      <c r="AA33" s="68">
        <f t="shared" ca="1" si="7"/>
        <v>0</v>
      </c>
    </row>
    <row r="34" spans="1:27" x14ac:dyDescent="0.3">
      <c r="A34" s="197">
        <f>ROWS($12:34)-1</f>
        <v>22</v>
      </c>
      <c r="B34" s="254" t="str" cm="1">
        <f t="array" ref="B34">IFERROR(INDEX(Prop_Description, MATCH(1, (A34=Prop_Ref)*("Yes"=Prop_NP_flag),0)),"")</f>
        <v/>
      </c>
      <c r="C34" s="254" t="s">
        <v>108</v>
      </c>
      <c r="D34" s="102"/>
      <c r="E34" s="103"/>
      <c r="F34" s="151">
        <f t="shared" ca="1" si="5"/>
        <v>0</v>
      </c>
      <c r="G34" s="103"/>
      <c r="H34" s="103"/>
      <c r="I34" s="103"/>
      <c r="J34" s="103"/>
      <c r="K34" s="103"/>
      <c r="L34" s="103"/>
      <c r="M34" s="103"/>
      <c r="N34" s="103"/>
      <c r="O34" s="103"/>
      <c r="P34" s="103"/>
      <c r="Q34" s="103"/>
      <c r="R34" s="103"/>
      <c r="S34" s="103"/>
      <c r="T34" s="103"/>
      <c r="U34" s="103"/>
      <c r="V34" s="103"/>
      <c r="W34" s="103"/>
      <c r="X34" s="103"/>
      <c r="Y34" s="103"/>
      <c r="Z34" s="32">
        <f t="shared" ca="1" si="8"/>
        <v>0</v>
      </c>
      <c r="AA34" s="68">
        <f t="shared" ca="1" si="7"/>
        <v>0</v>
      </c>
    </row>
    <row r="35" spans="1:27" x14ac:dyDescent="0.3">
      <c r="A35" s="197">
        <f>ROWS($12:35)-1</f>
        <v>23</v>
      </c>
      <c r="B35" s="254" t="str" cm="1">
        <f t="array" ref="B35">IFERROR(INDEX(Prop_Description, MATCH(1, (A35=Prop_Ref)*("Yes"=Prop_NP_flag),0)),"")</f>
        <v/>
      </c>
      <c r="C35" s="254" t="s">
        <v>108</v>
      </c>
      <c r="D35" s="102"/>
      <c r="E35" s="103"/>
      <c r="F35" s="151">
        <f t="shared" ca="1" si="5"/>
        <v>0</v>
      </c>
      <c r="G35" s="103"/>
      <c r="H35" s="103"/>
      <c r="I35" s="103"/>
      <c r="J35" s="103"/>
      <c r="K35" s="103"/>
      <c r="L35" s="103"/>
      <c r="M35" s="103"/>
      <c r="N35" s="103"/>
      <c r="O35" s="103"/>
      <c r="P35" s="103"/>
      <c r="Q35" s="103"/>
      <c r="R35" s="103"/>
      <c r="S35" s="103"/>
      <c r="T35" s="103"/>
      <c r="U35" s="103"/>
      <c r="V35" s="103"/>
      <c r="W35" s="103"/>
      <c r="X35" s="103"/>
      <c r="Y35" s="103"/>
      <c r="Z35" s="32">
        <f t="shared" ca="1" si="8"/>
        <v>0</v>
      </c>
      <c r="AA35" s="68">
        <f t="shared" ca="1" si="7"/>
        <v>0</v>
      </c>
    </row>
    <row r="36" spans="1:27" x14ac:dyDescent="0.3">
      <c r="A36" s="197">
        <f>ROWS($12:36)-1</f>
        <v>24</v>
      </c>
      <c r="B36" s="254" t="str" cm="1">
        <f t="array" ref="B36">IFERROR(INDEX(Prop_Description, MATCH(1, (A36=Prop_Ref)*("Yes"=Prop_NP_flag),0)),"")</f>
        <v/>
      </c>
      <c r="C36" s="254" t="s">
        <v>108</v>
      </c>
      <c r="D36" s="102"/>
      <c r="E36" s="103"/>
      <c r="F36" s="151">
        <f t="shared" ca="1" si="5"/>
        <v>0</v>
      </c>
      <c r="G36" s="103"/>
      <c r="H36" s="103"/>
      <c r="I36" s="103"/>
      <c r="J36" s="103"/>
      <c r="K36" s="103"/>
      <c r="L36" s="103"/>
      <c r="M36" s="103"/>
      <c r="N36" s="103"/>
      <c r="O36" s="103"/>
      <c r="P36" s="103"/>
      <c r="Q36" s="103"/>
      <c r="R36" s="103"/>
      <c r="S36" s="103"/>
      <c r="T36" s="103"/>
      <c r="U36" s="103"/>
      <c r="V36" s="103"/>
      <c r="W36" s="103"/>
      <c r="X36" s="103"/>
      <c r="Y36" s="103"/>
      <c r="Z36" s="32">
        <f t="shared" ca="1" si="8"/>
        <v>0</v>
      </c>
      <c r="AA36" s="68">
        <f t="shared" ca="1" si="7"/>
        <v>0</v>
      </c>
    </row>
    <row r="37" spans="1:27" x14ac:dyDescent="0.3">
      <c r="A37" s="197">
        <f>ROWS($12:37)-1</f>
        <v>25</v>
      </c>
      <c r="B37" s="254" t="str" cm="1">
        <f t="array" ref="B37">IFERROR(INDEX(Prop_Description, MATCH(1, (A37=Prop_Ref)*("Yes"=Prop_NP_flag),0)),"")</f>
        <v/>
      </c>
      <c r="C37" s="254" t="s">
        <v>108</v>
      </c>
      <c r="D37" s="102"/>
      <c r="E37" s="103"/>
      <c r="F37" s="151">
        <f t="shared" ca="1" si="5"/>
        <v>0</v>
      </c>
      <c r="G37" s="103"/>
      <c r="H37" s="103"/>
      <c r="I37" s="103"/>
      <c r="J37" s="103"/>
      <c r="K37" s="103"/>
      <c r="L37" s="103"/>
      <c r="M37" s="103"/>
      <c r="N37" s="103"/>
      <c r="O37" s="103"/>
      <c r="P37" s="103"/>
      <c r="Q37" s="103"/>
      <c r="R37" s="103"/>
      <c r="S37" s="103"/>
      <c r="T37" s="103"/>
      <c r="U37" s="103"/>
      <c r="V37" s="103"/>
      <c r="W37" s="103"/>
      <c r="X37" s="103"/>
      <c r="Y37" s="103"/>
      <c r="Z37" s="32">
        <f t="shared" ca="1" si="8"/>
        <v>0</v>
      </c>
      <c r="AA37" s="68">
        <f t="shared" ca="1" si="7"/>
        <v>0</v>
      </c>
    </row>
    <row r="38" spans="1:27" x14ac:dyDescent="0.3">
      <c r="A38" s="197">
        <f>ROWS($12:38)-1</f>
        <v>26</v>
      </c>
      <c r="B38" s="254" t="str" cm="1">
        <f t="array" ref="B38">IFERROR(INDEX(Prop_Description, MATCH(1, (A38=Prop_Ref)*("Yes"=Prop_NP_flag),0)),"")</f>
        <v/>
      </c>
      <c r="C38" s="254" t="s">
        <v>108</v>
      </c>
      <c r="D38" s="102"/>
      <c r="E38" s="103"/>
      <c r="F38" s="151">
        <f t="shared" ca="1" si="5"/>
        <v>0</v>
      </c>
      <c r="G38" s="103"/>
      <c r="H38" s="103"/>
      <c r="I38" s="103"/>
      <c r="J38" s="103"/>
      <c r="K38" s="103"/>
      <c r="L38" s="103"/>
      <c r="M38" s="103"/>
      <c r="N38" s="103"/>
      <c r="O38" s="103"/>
      <c r="P38" s="103"/>
      <c r="Q38" s="103"/>
      <c r="R38" s="103"/>
      <c r="S38" s="103"/>
      <c r="T38" s="103"/>
      <c r="U38" s="103"/>
      <c r="V38" s="103"/>
      <c r="W38" s="103"/>
      <c r="X38" s="103"/>
      <c r="Y38" s="103"/>
      <c r="Z38" s="32">
        <f t="shared" ca="1" si="8"/>
        <v>0</v>
      </c>
      <c r="AA38" s="68">
        <f t="shared" ca="1" si="7"/>
        <v>0</v>
      </c>
    </row>
    <row r="39" spans="1:27" x14ac:dyDescent="0.3">
      <c r="A39" s="197">
        <f>ROWS($12:39)-1</f>
        <v>27</v>
      </c>
      <c r="B39" s="254" t="str" cm="1">
        <f t="array" ref="B39">IFERROR(INDEX(Prop_Description, MATCH(1, (A39=Prop_Ref)*("Yes"=Prop_NP_flag),0)),"")</f>
        <v/>
      </c>
      <c r="C39" s="254" t="s">
        <v>108</v>
      </c>
      <c r="D39" s="102"/>
      <c r="E39" s="103"/>
      <c r="F39" s="151">
        <f t="shared" ca="1" si="5"/>
        <v>0</v>
      </c>
      <c r="G39" s="103"/>
      <c r="H39" s="103"/>
      <c r="I39" s="103"/>
      <c r="J39" s="103"/>
      <c r="K39" s="103"/>
      <c r="L39" s="103"/>
      <c r="M39" s="103"/>
      <c r="N39" s="103"/>
      <c r="O39" s="103"/>
      <c r="P39" s="103"/>
      <c r="Q39" s="103"/>
      <c r="R39" s="103"/>
      <c r="S39" s="103"/>
      <c r="T39" s="103"/>
      <c r="U39" s="103"/>
      <c r="V39" s="103"/>
      <c r="W39" s="103"/>
      <c r="X39" s="103"/>
      <c r="Y39" s="103"/>
      <c r="Z39" s="32">
        <f t="shared" ca="1" si="8"/>
        <v>0</v>
      </c>
      <c r="AA39" s="68">
        <f t="shared" ca="1" si="7"/>
        <v>0</v>
      </c>
    </row>
    <row r="40" spans="1:27" x14ac:dyDescent="0.3">
      <c r="A40" s="197">
        <f>ROWS($12:40)-1</f>
        <v>28</v>
      </c>
      <c r="B40" s="254" t="str" cm="1">
        <f t="array" ref="B40">IFERROR(INDEX(Prop_Description, MATCH(1, (A40=Prop_Ref)*("Yes"=Prop_NP_flag),0)),"")</f>
        <v/>
      </c>
      <c r="C40" s="254" t="s">
        <v>108</v>
      </c>
      <c r="D40" s="102"/>
      <c r="E40" s="103"/>
      <c r="F40" s="151">
        <f t="shared" ca="1" si="5"/>
        <v>0</v>
      </c>
      <c r="G40" s="103"/>
      <c r="H40" s="103"/>
      <c r="I40" s="103"/>
      <c r="J40" s="103"/>
      <c r="K40" s="103"/>
      <c r="L40" s="103"/>
      <c r="M40" s="103"/>
      <c r="N40" s="103"/>
      <c r="O40" s="103"/>
      <c r="P40" s="103"/>
      <c r="Q40" s="103"/>
      <c r="R40" s="103"/>
      <c r="S40" s="103"/>
      <c r="T40" s="103"/>
      <c r="U40" s="103"/>
      <c r="V40" s="103"/>
      <c r="W40" s="103"/>
      <c r="X40" s="103"/>
      <c r="Y40" s="103"/>
      <c r="Z40" s="32">
        <f t="shared" ca="1" si="8"/>
        <v>0</v>
      </c>
      <c r="AA40" s="68">
        <f t="shared" ca="1" si="7"/>
        <v>0</v>
      </c>
    </row>
    <row r="41" spans="1:27" x14ac:dyDescent="0.3">
      <c r="A41" s="197">
        <f>ROWS($12:41)-1</f>
        <v>29</v>
      </c>
      <c r="B41" s="254" t="str" cm="1">
        <f t="array" ref="B41">IFERROR(INDEX(Prop_Description, MATCH(1, (A41=Prop_Ref)*("Yes"=Prop_NP_flag),0)),"")</f>
        <v/>
      </c>
      <c r="C41" s="254" t="s">
        <v>108</v>
      </c>
      <c r="D41" s="102"/>
      <c r="E41" s="103"/>
      <c r="F41" s="151">
        <f t="shared" ca="1" si="5"/>
        <v>0</v>
      </c>
      <c r="G41" s="103"/>
      <c r="H41" s="103"/>
      <c r="I41" s="103"/>
      <c r="J41" s="103"/>
      <c r="K41" s="103"/>
      <c r="L41" s="103"/>
      <c r="M41" s="103"/>
      <c r="N41" s="103"/>
      <c r="O41" s="103"/>
      <c r="P41" s="103"/>
      <c r="Q41" s="103"/>
      <c r="R41" s="103"/>
      <c r="S41" s="103"/>
      <c r="T41" s="103"/>
      <c r="U41" s="103"/>
      <c r="V41" s="103"/>
      <c r="W41" s="103"/>
      <c r="X41" s="103"/>
      <c r="Y41" s="103"/>
      <c r="Z41" s="32">
        <f t="shared" ca="1" si="8"/>
        <v>0</v>
      </c>
      <c r="AA41" s="68">
        <f t="shared" ca="1" si="7"/>
        <v>0</v>
      </c>
    </row>
    <row r="42" spans="1:27" x14ac:dyDescent="0.3">
      <c r="A42" s="197">
        <f>ROWS($12:42)-1</f>
        <v>30</v>
      </c>
      <c r="B42" s="254" t="str" cm="1">
        <f t="array" ref="B42">IFERROR(INDEX(Prop_Description, MATCH(1, (A42=Prop_Ref)*("Yes"=Prop_NP_flag),0)),"")</f>
        <v/>
      </c>
      <c r="C42" s="254" t="s">
        <v>108</v>
      </c>
      <c r="D42" s="102"/>
      <c r="E42" s="103"/>
      <c r="F42" s="151">
        <f t="shared" ca="1" si="5"/>
        <v>0</v>
      </c>
      <c r="G42" s="103"/>
      <c r="H42" s="103"/>
      <c r="I42" s="103"/>
      <c r="J42" s="103"/>
      <c r="K42" s="103"/>
      <c r="L42" s="103"/>
      <c r="M42" s="103"/>
      <c r="N42" s="103"/>
      <c r="O42" s="103"/>
      <c r="P42" s="103"/>
      <c r="Q42" s="103"/>
      <c r="R42" s="103"/>
      <c r="S42" s="103"/>
      <c r="T42" s="103"/>
      <c r="U42" s="103"/>
      <c r="V42" s="103"/>
      <c r="W42" s="103"/>
      <c r="X42" s="103"/>
      <c r="Y42" s="103"/>
      <c r="Z42" s="32">
        <f t="shared" ca="1" si="8"/>
        <v>0</v>
      </c>
      <c r="AA42" s="68">
        <f t="shared" ca="1" si="7"/>
        <v>0</v>
      </c>
    </row>
    <row r="43" spans="1:27" x14ac:dyDescent="0.3">
      <c r="A43" s="197">
        <f>ROWS($12:43)-1</f>
        <v>31</v>
      </c>
      <c r="B43" s="254" t="str" cm="1">
        <f t="array" ref="B43">IFERROR(INDEX(Veh_Description, MATCH(1, ((A43-30)=Veh_Ref)*("Yes"=Veh_NP_flag),0)),"")</f>
        <v/>
      </c>
      <c r="C43" s="255" t="s">
        <v>275</v>
      </c>
      <c r="D43" s="102"/>
      <c r="E43" s="103"/>
      <c r="F43" s="151">
        <f t="shared" ca="1" si="5"/>
        <v>0</v>
      </c>
      <c r="G43" s="103"/>
      <c r="H43" s="103"/>
      <c r="I43" s="103"/>
      <c r="J43" s="103"/>
      <c r="K43" s="103"/>
      <c r="L43" s="103"/>
      <c r="M43" s="103"/>
      <c r="N43" s="103"/>
      <c r="O43" s="103"/>
      <c r="P43" s="103"/>
      <c r="Q43" s="103"/>
      <c r="R43" s="103"/>
      <c r="S43" s="103"/>
      <c r="T43" s="103"/>
      <c r="U43" s="103"/>
      <c r="V43" s="103"/>
      <c r="W43" s="103"/>
      <c r="X43" s="103"/>
      <c r="Y43" s="103"/>
      <c r="Z43" s="32">
        <f t="shared" ca="1" si="8"/>
        <v>0</v>
      </c>
      <c r="AA43" s="68">
        <f t="shared" ca="1" si="7"/>
        <v>0</v>
      </c>
    </row>
    <row r="44" spans="1:27" x14ac:dyDescent="0.3">
      <c r="A44" s="197">
        <f>ROWS($12:44)-1</f>
        <v>32</v>
      </c>
      <c r="B44" s="254" t="str" cm="1">
        <f t="array" ref="B44">IFERROR(INDEX(Veh_Description, MATCH(1, ((A44-30)=Veh_Ref)*("Yes"=Veh_NP_flag),0)),"")</f>
        <v/>
      </c>
      <c r="C44" s="255" t="s">
        <v>275</v>
      </c>
      <c r="D44" s="102"/>
      <c r="E44" s="103"/>
      <c r="F44" s="151">
        <f t="shared" ca="1" si="5"/>
        <v>0</v>
      </c>
      <c r="G44" s="103"/>
      <c r="H44" s="103"/>
      <c r="I44" s="103"/>
      <c r="J44" s="103"/>
      <c r="K44" s="103"/>
      <c r="L44" s="103"/>
      <c r="M44" s="103"/>
      <c r="N44" s="103"/>
      <c r="O44" s="103"/>
      <c r="P44" s="103"/>
      <c r="Q44" s="103"/>
      <c r="R44" s="103"/>
      <c r="S44" s="103"/>
      <c r="T44" s="103"/>
      <c r="U44" s="103"/>
      <c r="V44" s="103"/>
      <c r="W44" s="103"/>
      <c r="X44" s="103"/>
      <c r="Y44" s="103"/>
      <c r="Z44" s="32">
        <f t="shared" ca="1" si="8"/>
        <v>0</v>
      </c>
      <c r="AA44" s="68">
        <f t="shared" ca="1" si="7"/>
        <v>0</v>
      </c>
    </row>
    <row r="45" spans="1:27" x14ac:dyDescent="0.3">
      <c r="A45" s="197">
        <f>ROWS($12:45)-1</f>
        <v>33</v>
      </c>
      <c r="B45" s="254" t="str" cm="1">
        <f t="array" ref="B45">IFERROR(INDEX(Veh_Description, MATCH(1, ((A45-30)=Veh_Ref)*("Yes"=Veh_NP_flag),0)),"")</f>
        <v/>
      </c>
      <c r="C45" s="255" t="s">
        <v>275</v>
      </c>
      <c r="D45" s="102"/>
      <c r="E45" s="103"/>
      <c r="F45" s="151">
        <f t="shared" ca="1" si="5"/>
        <v>0</v>
      </c>
      <c r="G45" s="103"/>
      <c r="H45" s="103"/>
      <c r="I45" s="103"/>
      <c r="J45" s="103"/>
      <c r="K45" s="103"/>
      <c r="L45" s="103"/>
      <c r="M45" s="103"/>
      <c r="N45" s="103"/>
      <c r="O45" s="103"/>
      <c r="P45" s="103"/>
      <c r="Q45" s="103"/>
      <c r="R45" s="103"/>
      <c r="S45" s="103"/>
      <c r="T45" s="103"/>
      <c r="U45" s="103"/>
      <c r="V45" s="103"/>
      <c r="W45" s="103"/>
      <c r="X45" s="103"/>
      <c r="Y45" s="103"/>
      <c r="Z45" s="32">
        <f t="shared" ca="1" si="8"/>
        <v>0</v>
      </c>
      <c r="AA45" s="68">
        <f t="shared" ca="1" si="7"/>
        <v>0</v>
      </c>
    </row>
    <row r="46" spans="1:27" x14ac:dyDescent="0.3">
      <c r="A46" s="197">
        <f>ROWS($12:46)-1</f>
        <v>34</v>
      </c>
      <c r="B46" s="254" t="str" cm="1">
        <f t="array" ref="B46">IFERROR(INDEX(Veh_Description, MATCH(1, ((A46-30)=Veh_Ref)*("Yes"=Veh_NP_flag),0)),"")</f>
        <v/>
      </c>
      <c r="C46" s="255" t="s">
        <v>275</v>
      </c>
      <c r="D46" s="102"/>
      <c r="E46" s="103"/>
      <c r="F46" s="151">
        <f t="shared" ca="1" si="5"/>
        <v>0</v>
      </c>
      <c r="G46" s="103"/>
      <c r="H46" s="103"/>
      <c r="I46" s="103"/>
      <c r="J46" s="103"/>
      <c r="K46" s="103"/>
      <c r="L46" s="103"/>
      <c r="M46" s="103"/>
      <c r="N46" s="103"/>
      <c r="O46" s="103"/>
      <c r="P46" s="103"/>
      <c r="Q46" s="103"/>
      <c r="R46" s="103"/>
      <c r="S46" s="103"/>
      <c r="T46" s="103"/>
      <c r="U46" s="103"/>
      <c r="V46" s="103"/>
      <c r="W46" s="103"/>
      <c r="X46" s="103"/>
      <c r="Y46" s="103"/>
      <c r="Z46" s="32">
        <f t="shared" ca="1" si="8"/>
        <v>0</v>
      </c>
      <c r="AA46" s="68">
        <f t="shared" ca="1" si="7"/>
        <v>0</v>
      </c>
    </row>
    <row r="47" spans="1:27" x14ac:dyDescent="0.3">
      <c r="A47" s="197">
        <f>ROWS($12:47)-1</f>
        <v>35</v>
      </c>
      <c r="B47" s="254" t="str" cm="1">
        <f t="array" ref="B47">IFERROR(INDEX(Veh_Description, MATCH(1, ((A47-30)=Veh_Ref)*("Yes"=Veh_NP_flag),0)),"")</f>
        <v/>
      </c>
      <c r="C47" s="255" t="s">
        <v>275</v>
      </c>
      <c r="D47" s="102"/>
      <c r="E47" s="103"/>
      <c r="F47" s="151">
        <f t="shared" ca="1" si="5"/>
        <v>0</v>
      </c>
      <c r="G47" s="103"/>
      <c r="H47" s="103"/>
      <c r="I47" s="103"/>
      <c r="J47" s="103"/>
      <c r="K47" s="103"/>
      <c r="L47" s="103"/>
      <c r="M47" s="103"/>
      <c r="N47" s="103"/>
      <c r="O47" s="103"/>
      <c r="P47" s="103"/>
      <c r="Q47" s="103"/>
      <c r="R47" s="103"/>
      <c r="S47" s="103"/>
      <c r="T47" s="103"/>
      <c r="U47" s="103"/>
      <c r="V47" s="103"/>
      <c r="W47" s="103"/>
      <c r="X47" s="103"/>
      <c r="Y47" s="103"/>
      <c r="Z47" s="32">
        <f t="shared" ca="1" si="8"/>
        <v>0</v>
      </c>
      <c r="AA47" s="68">
        <f t="shared" ca="1" si="7"/>
        <v>0</v>
      </c>
    </row>
    <row r="48" spans="1:27" x14ac:dyDescent="0.3">
      <c r="A48" s="197">
        <f>ROWS($12:48)-1</f>
        <v>36</v>
      </c>
      <c r="B48" s="254" t="str" cm="1">
        <f t="array" ref="B48">IFERROR(INDEX(Veh_Description, MATCH(1, ((A48-30)=Veh_Ref)*("Yes"=Veh_NP_flag),0)),"")</f>
        <v/>
      </c>
      <c r="C48" s="255" t="s">
        <v>275</v>
      </c>
      <c r="D48" s="102"/>
      <c r="E48" s="103"/>
      <c r="F48" s="151">
        <f t="shared" ca="1" si="5"/>
        <v>0</v>
      </c>
      <c r="G48" s="103"/>
      <c r="H48" s="103"/>
      <c r="I48" s="103"/>
      <c r="J48" s="103"/>
      <c r="K48" s="103"/>
      <c r="L48" s="103"/>
      <c r="M48" s="103"/>
      <c r="N48" s="103"/>
      <c r="O48" s="103"/>
      <c r="P48" s="103"/>
      <c r="Q48" s="103"/>
      <c r="R48" s="103"/>
      <c r="S48" s="103"/>
      <c r="T48" s="103"/>
      <c r="U48" s="103"/>
      <c r="V48" s="103"/>
      <c r="W48" s="103"/>
      <c r="X48" s="103"/>
      <c r="Y48" s="103"/>
      <c r="Z48" s="32">
        <f t="shared" ca="1" si="8"/>
        <v>0</v>
      </c>
      <c r="AA48" s="68">
        <f t="shared" ca="1" si="7"/>
        <v>0</v>
      </c>
    </row>
    <row r="49" spans="1:27" x14ac:dyDescent="0.3">
      <c r="A49" s="197">
        <f>ROWS($12:49)-1</f>
        <v>37</v>
      </c>
      <c r="B49" s="254" t="str" cm="1">
        <f t="array" ref="B49">IFERROR(INDEX(Veh_Description, MATCH(1, ((A49-30)=Veh_Ref)*("Yes"=Veh_NP_flag),0)),"")</f>
        <v/>
      </c>
      <c r="C49" s="255" t="s">
        <v>275</v>
      </c>
      <c r="D49" s="102"/>
      <c r="E49" s="103"/>
      <c r="F49" s="151">
        <f t="shared" ca="1" si="5"/>
        <v>0</v>
      </c>
      <c r="G49" s="103"/>
      <c r="H49" s="103"/>
      <c r="I49" s="103"/>
      <c r="J49" s="103"/>
      <c r="K49" s="103"/>
      <c r="L49" s="103"/>
      <c r="M49" s="103"/>
      <c r="N49" s="103"/>
      <c r="O49" s="103"/>
      <c r="P49" s="103"/>
      <c r="Q49" s="103"/>
      <c r="R49" s="103"/>
      <c r="S49" s="103"/>
      <c r="T49" s="103"/>
      <c r="U49" s="103"/>
      <c r="V49" s="103"/>
      <c r="W49" s="103"/>
      <c r="X49" s="103"/>
      <c r="Y49" s="103"/>
      <c r="Z49" s="32">
        <f t="shared" ca="1" si="8"/>
        <v>0</v>
      </c>
      <c r="AA49" s="68">
        <f t="shared" ca="1" si="7"/>
        <v>0</v>
      </c>
    </row>
    <row r="50" spans="1:27" x14ac:dyDescent="0.3">
      <c r="A50" s="197">
        <f>ROWS($12:50)-1</f>
        <v>38</v>
      </c>
      <c r="B50" s="254" t="str" cm="1">
        <f t="array" ref="B50">IFERROR(INDEX(Veh_Description, MATCH(1, ((A50-30)=Veh_Ref)*("Yes"=Veh_NP_flag),0)),"")</f>
        <v/>
      </c>
      <c r="C50" s="255" t="s">
        <v>275</v>
      </c>
      <c r="D50" s="102"/>
      <c r="E50" s="103"/>
      <c r="F50" s="151">
        <f t="shared" ca="1" si="5"/>
        <v>0</v>
      </c>
      <c r="G50" s="103"/>
      <c r="H50" s="103"/>
      <c r="I50" s="103"/>
      <c r="J50" s="103"/>
      <c r="K50" s="103"/>
      <c r="L50" s="103"/>
      <c r="M50" s="103"/>
      <c r="N50" s="103"/>
      <c r="O50" s="103"/>
      <c r="P50" s="103"/>
      <c r="Q50" s="103"/>
      <c r="R50" s="103"/>
      <c r="S50" s="103"/>
      <c r="T50" s="103"/>
      <c r="U50" s="103"/>
      <c r="V50" s="103"/>
      <c r="W50" s="103"/>
      <c r="X50" s="103"/>
      <c r="Y50" s="103"/>
      <c r="Z50" s="32">
        <f t="shared" ca="1" si="8"/>
        <v>0</v>
      </c>
      <c r="AA50" s="68">
        <f t="shared" ca="1" si="7"/>
        <v>0</v>
      </c>
    </row>
    <row r="51" spans="1:27" x14ac:dyDescent="0.3">
      <c r="A51" s="197">
        <f>ROWS($12:51)-1</f>
        <v>39</v>
      </c>
      <c r="B51" s="254" t="str" cm="1">
        <f t="array" ref="B51">IFERROR(INDEX(Veh_Description, MATCH(1, ((A51-30)=Veh_Ref)*("Yes"=Veh_NP_flag),0)),"")</f>
        <v/>
      </c>
      <c r="C51" s="255" t="s">
        <v>275</v>
      </c>
      <c r="D51" s="102"/>
      <c r="E51" s="103"/>
      <c r="F51" s="151">
        <f t="shared" ca="1" si="5"/>
        <v>0</v>
      </c>
      <c r="G51" s="103"/>
      <c r="H51" s="103"/>
      <c r="I51" s="103"/>
      <c r="J51" s="103"/>
      <c r="K51" s="103"/>
      <c r="L51" s="103"/>
      <c r="M51" s="103"/>
      <c r="N51" s="103"/>
      <c r="O51" s="103"/>
      <c r="P51" s="103"/>
      <c r="Q51" s="103"/>
      <c r="R51" s="103"/>
      <c r="S51" s="103"/>
      <c r="T51" s="103"/>
      <c r="U51" s="103"/>
      <c r="V51" s="103"/>
      <c r="W51" s="103"/>
      <c r="X51" s="103"/>
      <c r="Y51" s="103"/>
      <c r="Z51" s="32">
        <f t="shared" ca="1" si="8"/>
        <v>0</v>
      </c>
      <c r="AA51" s="68">
        <f t="shared" ca="1" si="7"/>
        <v>0</v>
      </c>
    </row>
    <row r="52" spans="1:27" x14ac:dyDescent="0.3">
      <c r="A52" s="197">
        <f>ROWS($12:52)-1</f>
        <v>40</v>
      </c>
      <c r="B52" s="254" t="str" cm="1">
        <f t="array" ref="B52">IFERROR(INDEX(Veh_Description, MATCH(1, ((A52-30)=Veh_Ref)*("Yes"=Veh_NP_flag),0)),"")</f>
        <v/>
      </c>
      <c r="C52" s="255" t="s">
        <v>275</v>
      </c>
      <c r="D52" s="102"/>
      <c r="E52" s="103"/>
      <c r="F52" s="151">
        <f t="shared" ca="1" si="5"/>
        <v>0</v>
      </c>
      <c r="G52" s="103"/>
      <c r="H52" s="103"/>
      <c r="I52" s="103"/>
      <c r="J52" s="103"/>
      <c r="K52" s="103"/>
      <c r="L52" s="103"/>
      <c r="M52" s="103"/>
      <c r="N52" s="103"/>
      <c r="O52" s="103"/>
      <c r="P52" s="103"/>
      <c r="Q52" s="103"/>
      <c r="R52" s="103"/>
      <c r="S52" s="103"/>
      <c r="T52" s="103"/>
      <c r="U52" s="103"/>
      <c r="V52" s="103"/>
      <c r="W52" s="103"/>
      <c r="X52" s="103"/>
      <c r="Y52" s="103"/>
      <c r="Z52" s="32">
        <f t="shared" ca="1" si="8"/>
        <v>0</v>
      </c>
      <c r="AA52" s="68">
        <f t="shared" ca="1" si="7"/>
        <v>0</v>
      </c>
    </row>
    <row r="53" spans="1:27" x14ac:dyDescent="0.3">
      <c r="A53" s="197">
        <f>ROWS($12:53)-1</f>
        <v>41</v>
      </c>
      <c r="B53" s="254" t="str" cm="1">
        <f t="array" ref="B53">IFERROR(INDEX(Veh_Description, MATCH(1, ((A53-30)=Veh_Ref)*("Yes"=Veh_NP_flag),0)),"")</f>
        <v/>
      </c>
      <c r="C53" s="255" t="s">
        <v>275</v>
      </c>
      <c r="D53" s="102"/>
      <c r="E53" s="103"/>
      <c r="F53" s="151">
        <f t="shared" ca="1" si="5"/>
        <v>0</v>
      </c>
      <c r="G53" s="103"/>
      <c r="H53" s="103"/>
      <c r="I53" s="103"/>
      <c r="J53" s="103"/>
      <c r="K53" s="103"/>
      <c r="L53" s="103"/>
      <c r="M53" s="103"/>
      <c r="N53" s="103"/>
      <c r="O53" s="103"/>
      <c r="P53" s="103"/>
      <c r="Q53" s="103"/>
      <c r="R53" s="103"/>
      <c r="S53" s="103"/>
      <c r="T53" s="103"/>
      <c r="U53" s="103"/>
      <c r="V53" s="103"/>
      <c r="W53" s="103"/>
      <c r="X53" s="103"/>
      <c r="Y53" s="103"/>
      <c r="Z53" s="32">
        <f t="shared" ca="1" si="8"/>
        <v>0</v>
      </c>
      <c r="AA53" s="68">
        <f t="shared" ca="1" si="7"/>
        <v>0</v>
      </c>
    </row>
    <row r="54" spans="1:27" x14ac:dyDescent="0.3">
      <c r="A54" s="197">
        <f>ROWS($12:54)-1</f>
        <v>42</v>
      </c>
      <c r="B54" s="254" t="str" cm="1">
        <f t="array" ref="B54">IFERROR(INDEX(Veh_Description, MATCH(1, ((A54-30)=Veh_Ref)*("Yes"=Veh_NP_flag),0)),"")</f>
        <v/>
      </c>
      <c r="C54" s="255" t="s">
        <v>275</v>
      </c>
      <c r="D54" s="102"/>
      <c r="E54" s="103"/>
      <c r="F54" s="151">
        <f t="shared" ca="1" si="5"/>
        <v>0</v>
      </c>
      <c r="G54" s="103"/>
      <c r="H54" s="103"/>
      <c r="I54" s="103"/>
      <c r="J54" s="103"/>
      <c r="K54" s="103"/>
      <c r="L54" s="103"/>
      <c r="M54" s="103"/>
      <c r="N54" s="103"/>
      <c r="O54" s="103"/>
      <c r="P54" s="103"/>
      <c r="Q54" s="103"/>
      <c r="R54" s="103"/>
      <c r="S54" s="103"/>
      <c r="T54" s="103"/>
      <c r="U54" s="103"/>
      <c r="V54" s="103"/>
      <c r="W54" s="103"/>
      <c r="X54" s="103"/>
      <c r="Y54" s="103"/>
      <c r="Z54" s="32">
        <f t="shared" ca="1" si="8"/>
        <v>0</v>
      </c>
      <c r="AA54" s="68">
        <f t="shared" ca="1" si="7"/>
        <v>0</v>
      </c>
    </row>
    <row r="55" spans="1:27" x14ac:dyDescent="0.3">
      <c r="A55" s="197">
        <f>ROWS($12:55)-1</f>
        <v>43</v>
      </c>
      <c r="B55" s="254" t="str" cm="1">
        <f t="array" ref="B55">IFERROR(INDEX(Veh_Description, MATCH(1, ((A55-30)=Veh_Ref)*("Yes"=Veh_NP_flag),0)),"")</f>
        <v/>
      </c>
      <c r="C55" s="255" t="s">
        <v>275</v>
      </c>
      <c r="D55" s="102"/>
      <c r="E55" s="103"/>
      <c r="F55" s="151">
        <f t="shared" ca="1" si="5"/>
        <v>0</v>
      </c>
      <c r="G55" s="103"/>
      <c r="H55" s="103"/>
      <c r="I55" s="103"/>
      <c r="J55" s="103"/>
      <c r="K55" s="103"/>
      <c r="L55" s="103"/>
      <c r="M55" s="103"/>
      <c r="N55" s="103"/>
      <c r="O55" s="103"/>
      <c r="P55" s="103"/>
      <c r="Q55" s="103"/>
      <c r="R55" s="103"/>
      <c r="S55" s="103"/>
      <c r="T55" s="103"/>
      <c r="U55" s="103"/>
      <c r="V55" s="103"/>
      <c r="W55" s="103"/>
      <c r="X55" s="103"/>
      <c r="Y55" s="103"/>
      <c r="Z55" s="32">
        <f t="shared" ca="1" si="8"/>
        <v>0</v>
      </c>
      <c r="AA55" s="68">
        <f t="shared" ca="1" si="7"/>
        <v>0</v>
      </c>
    </row>
    <row r="56" spans="1:27" x14ac:dyDescent="0.3">
      <c r="A56" s="197">
        <f>ROWS($12:56)-1</f>
        <v>44</v>
      </c>
      <c r="B56" s="254" t="str" cm="1">
        <f t="array" ref="B56">IFERROR(INDEX(Veh_Description, MATCH(1, ((A56-30)=Veh_Ref)*("Yes"=Veh_NP_flag),0)),"")</f>
        <v/>
      </c>
      <c r="C56" s="255" t="s">
        <v>275</v>
      </c>
      <c r="D56" s="102"/>
      <c r="E56" s="103"/>
      <c r="F56" s="151">
        <f t="shared" ca="1" si="5"/>
        <v>0</v>
      </c>
      <c r="G56" s="103"/>
      <c r="H56" s="103"/>
      <c r="I56" s="103"/>
      <c r="J56" s="103"/>
      <c r="K56" s="103"/>
      <c r="L56" s="103"/>
      <c r="M56" s="103"/>
      <c r="N56" s="103"/>
      <c r="O56" s="103"/>
      <c r="P56" s="103"/>
      <c r="Q56" s="103"/>
      <c r="R56" s="103"/>
      <c r="S56" s="103"/>
      <c r="T56" s="103"/>
      <c r="U56" s="103"/>
      <c r="V56" s="103"/>
      <c r="W56" s="103"/>
      <c r="X56" s="103"/>
      <c r="Y56" s="103"/>
      <c r="Z56" s="32">
        <f t="shared" ca="1" si="8"/>
        <v>0</v>
      </c>
      <c r="AA56" s="68">
        <f t="shared" ca="1" si="7"/>
        <v>0</v>
      </c>
    </row>
    <row r="57" spans="1:27" x14ac:dyDescent="0.3">
      <c r="A57" s="197">
        <f>ROWS($12:57)-1</f>
        <v>45</v>
      </c>
      <c r="B57" s="254" t="str" cm="1">
        <f t="array" ref="B57">IFERROR(INDEX(Veh_Description, MATCH(1, ((A57-30)=Veh_Ref)*("Yes"=Veh_NP_flag),0)),"")</f>
        <v/>
      </c>
      <c r="C57" s="255" t="s">
        <v>275</v>
      </c>
      <c r="D57" s="102"/>
      <c r="E57" s="103"/>
      <c r="F57" s="151">
        <f t="shared" ca="1" si="5"/>
        <v>0</v>
      </c>
      <c r="G57" s="103"/>
      <c r="H57" s="103"/>
      <c r="I57" s="103"/>
      <c r="J57" s="103"/>
      <c r="K57" s="103"/>
      <c r="L57" s="103"/>
      <c r="M57" s="103"/>
      <c r="N57" s="103"/>
      <c r="O57" s="103"/>
      <c r="P57" s="103"/>
      <c r="Q57" s="103"/>
      <c r="R57" s="103"/>
      <c r="S57" s="103"/>
      <c r="T57" s="103"/>
      <c r="U57" s="103"/>
      <c r="V57" s="103"/>
      <c r="W57" s="103"/>
      <c r="X57" s="103"/>
      <c r="Y57" s="103"/>
      <c r="Z57" s="32">
        <f t="shared" ca="1" si="8"/>
        <v>0</v>
      </c>
      <c r="AA57" s="68">
        <f t="shared" ca="1" si="7"/>
        <v>0</v>
      </c>
    </row>
    <row r="58" spans="1:27" x14ac:dyDescent="0.3">
      <c r="A58" s="197">
        <f>ROWS($12:58)-1</f>
        <v>46</v>
      </c>
      <c r="B58" s="254" t="str" cm="1">
        <f t="array" ref="B58">IFERROR(INDEX(Veh_Description, MATCH(1, ((A58-30)=Veh_Ref)*("Yes"=Veh_NP_flag),0)),"")</f>
        <v/>
      </c>
      <c r="C58" s="255" t="s">
        <v>275</v>
      </c>
      <c r="D58" s="102"/>
      <c r="E58" s="103"/>
      <c r="F58" s="151">
        <f t="shared" ca="1" si="5"/>
        <v>0</v>
      </c>
      <c r="G58" s="103"/>
      <c r="H58" s="103"/>
      <c r="I58" s="103"/>
      <c r="J58" s="103"/>
      <c r="K58" s="103"/>
      <c r="L58" s="103"/>
      <c r="M58" s="103"/>
      <c r="N58" s="103"/>
      <c r="O58" s="103"/>
      <c r="P58" s="103"/>
      <c r="Q58" s="103"/>
      <c r="R58" s="103"/>
      <c r="S58" s="103"/>
      <c r="T58" s="103"/>
      <c r="U58" s="103"/>
      <c r="V58" s="103"/>
      <c r="W58" s="103"/>
      <c r="X58" s="103"/>
      <c r="Y58" s="103"/>
      <c r="Z58" s="32">
        <f t="shared" ca="1" si="8"/>
        <v>0</v>
      </c>
      <c r="AA58" s="68">
        <f t="shared" ca="1" si="7"/>
        <v>0</v>
      </c>
    </row>
    <row r="59" spans="1:27" x14ac:dyDescent="0.3">
      <c r="A59" s="197">
        <f>ROWS($12:59)-1</f>
        <v>47</v>
      </c>
      <c r="B59" s="254" t="str" cm="1">
        <f t="array" ref="B59">IFERROR(INDEX(Veh_Description, MATCH(1, ((A59-30)=Veh_Ref)*("Yes"=Veh_NP_flag),0)),"")</f>
        <v/>
      </c>
      <c r="C59" s="255" t="s">
        <v>275</v>
      </c>
      <c r="D59" s="102"/>
      <c r="E59" s="103"/>
      <c r="F59" s="151">
        <f t="shared" ca="1" si="5"/>
        <v>0</v>
      </c>
      <c r="G59" s="103"/>
      <c r="H59" s="103"/>
      <c r="I59" s="103"/>
      <c r="J59" s="103"/>
      <c r="K59" s="103"/>
      <c r="L59" s="103"/>
      <c r="M59" s="103"/>
      <c r="N59" s="103"/>
      <c r="O59" s="103"/>
      <c r="P59" s="103"/>
      <c r="Q59" s="103"/>
      <c r="R59" s="103"/>
      <c r="S59" s="103"/>
      <c r="T59" s="103"/>
      <c r="U59" s="103"/>
      <c r="V59" s="103"/>
      <c r="W59" s="103"/>
      <c r="X59" s="103"/>
      <c r="Y59" s="103"/>
      <c r="Z59" s="32">
        <f t="shared" ca="1" si="8"/>
        <v>0</v>
      </c>
      <c r="AA59" s="68">
        <f t="shared" ca="1" si="7"/>
        <v>0</v>
      </c>
    </row>
    <row r="60" spans="1:27" x14ac:dyDescent="0.3">
      <c r="A60" s="197">
        <f>ROWS($12:60)-1</f>
        <v>48</v>
      </c>
      <c r="B60" s="254" t="str" cm="1">
        <f t="array" ref="B60">IFERROR(INDEX(Veh_Description, MATCH(1, ((A60-30)=Veh_Ref)*("Yes"=Veh_NP_flag),0)),"")</f>
        <v/>
      </c>
      <c r="C60" s="255" t="s">
        <v>275</v>
      </c>
      <c r="D60" s="102"/>
      <c r="E60" s="103"/>
      <c r="F60" s="151">
        <f t="shared" ca="1" si="5"/>
        <v>0</v>
      </c>
      <c r="G60" s="103"/>
      <c r="H60" s="103"/>
      <c r="I60" s="103"/>
      <c r="J60" s="103"/>
      <c r="K60" s="103"/>
      <c r="L60" s="103"/>
      <c r="M60" s="103"/>
      <c r="N60" s="103"/>
      <c r="O60" s="103"/>
      <c r="P60" s="103"/>
      <c r="Q60" s="103"/>
      <c r="R60" s="103"/>
      <c r="S60" s="103"/>
      <c r="T60" s="103"/>
      <c r="U60" s="103"/>
      <c r="V60" s="103"/>
      <c r="W60" s="103"/>
      <c r="X60" s="103"/>
      <c r="Y60" s="103"/>
      <c r="Z60" s="32">
        <f t="shared" ca="1" si="8"/>
        <v>0</v>
      </c>
      <c r="AA60" s="68">
        <f t="shared" ca="1" si="7"/>
        <v>0</v>
      </c>
    </row>
    <row r="61" spans="1:27" x14ac:dyDescent="0.3">
      <c r="A61" s="197">
        <f>ROWS($12:61)-1</f>
        <v>49</v>
      </c>
      <c r="B61" s="254" t="str" cm="1">
        <f t="array" ref="B61">IFERROR(INDEX(Veh_Description, MATCH(1, ((A61-30)=Veh_Ref)*("Yes"=Veh_NP_flag),0)),"")</f>
        <v/>
      </c>
      <c r="C61" s="255" t="s">
        <v>275</v>
      </c>
      <c r="D61" s="102"/>
      <c r="E61" s="103"/>
      <c r="F61" s="151">
        <f t="shared" ca="1" si="5"/>
        <v>0</v>
      </c>
      <c r="G61" s="103"/>
      <c r="H61" s="103"/>
      <c r="I61" s="103"/>
      <c r="J61" s="103"/>
      <c r="K61" s="103"/>
      <c r="L61" s="103"/>
      <c r="M61" s="103"/>
      <c r="N61" s="103"/>
      <c r="O61" s="103"/>
      <c r="P61" s="103"/>
      <c r="Q61" s="103"/>
      <c r="R61" s="103"/>
      <c r="S61" s="103"/>
      <c r="T61" s="103"/>
      <c r="U61" s="103"/>
      <c r="V61" s="103"/>
      <c r="W61" s="103"/>
      <c r="X61" s="103"/>
      <c r="Y61" s="103"/>
      <c r="Z61" s="32">
        <f t="shared" ca="1" si="8"/>
        <v>0</v>
      </c>
      <c r="AA61" s="68">
        <f t="shared" ca="1" si="7"/>
        <v>0</v>
      </c>
    </row>
    <row r="62" spans="1:27" x14ac:dyDescent="0.3">
      <c r="A62" s="197">
        <f>ROWS($12:62)-1</f>
        <v>50</v>
      </c>
      <c r="B62" s="254" t="str" cm="1">
        <f t="array" ref="B62">IFERROR(INDEX(Veh_Description, MATCH(1, ((A62-30)=Veh_Ref)*("Yes"=Veh_NP_flag),0)),"")</f>
        <v/>
      </c>
      <c r="C62" s="255" t="s">
        <v>275</v>
      </c>
      <c r="D62" s="102"/>
      <c r="E62" s="103"/>
      <c r="F62" s="151">
        <f t="shared" ca="1" si="5"/>
        <v>0</v>
      </c>
      <c r="G62" s="103"/>
      <c r="H62" s="103"/>
      <c r="I62" s="103"/>
      <c r="J62" s="103"/>
      <c r="K62" s="103"/>
      <c r="L62" s="103"/>
      <c r="M62" s="103"/>
      <c r="N62" s="103"/>
      <c r="O62" s="103"/>
      <c r="P62" s="103"/>
      <c r="Q62" s="103"/>
      <c r="R62" s="103"/>
      <c r="S62" s="103"/>
      <c r="T62" s="103"/>
      <c r="U62" s="103"/>
      <c r="V62" s="103"/>
      <c r="W62" s="103"/>
      <c r="X62" s="103"/>
      <c r="Y62" s="103"/>
      <c r="Z62" s="32">
        <f t="shared" ca="1" si="8"/>
        <v>0</v>
      </c>
      <c r="AA62" s="68">
        <f t="shared" ca="1" si="7"/>
        <v>0</v>
      </c>
    </row>
    <row r="63" spans="1:27" x14ac:dyDescent="0.3">
      <c r="A63" s="197">
        <f>ROWS($12:63)-1</f>
        <v>51</v>
      </c>
      <c r="B63" s="254" t="str" cm="1">
        <f t="array" ref="B63">IFERROR(INDEX(Veh_Description, MATCH(1, ((A63-30)=Veh_Ref)*("Yes"=Veh_NP_flag),0)),"")</f>
        <v/>
      </c>
      <c r="C63" s="255" t="s">
        <v>275</v>
      </c>
      <c r="D63" s="102"/>
      <c r="E63" s="103"/>
      <c r="F63" s="151">
        <f t="shared" ca="1" si="5"/>
        <v>0</v>
      </c>
      <c r="G63" s="103"/>
      <c r="H63" s="103"/>
      <c r="I63" s="103"/>
      <c r="J63" s="103"/>
      <c r="K63" s="103"/>
      <c r="L63" s="103"/>
      <c r="M63" s="103"/>
      <c r="N63" s="103"/>
      <c r="O63" s="103"/>
      <c r="P63" s="103"/>
      <c r="Q63" s="103"/>
      <c r="R63" s="103"/>
      <c r="S63" s="103"/>
      <c r="T63" s="103"/>
      <c r="U63" s="103"/>
      <c r="V63" s="103"/>
      <c r="W63" s="103"/>
      <c r="X63" s="103"/>
      <c r="Y63" s="103"/>
      <c r="Z63" s="32">
        <f t="shared" ca="1" si="6"/>
        <v>0</v>
      </c>
      <c r="AA63" s="68">
        <f t="shared" ca="1" si="7"/>
        <v>0</v>
      </c>
    </row>
    <row r="64" spans="1:27" x14ac:dyDescent="0.3">
      <c r="A64" s="197">
        <f>ROWS($12:64)-1</f>
        <v>52</v>
      </c>
      <c r="B64" s="254" t="str" cm="1">
        <f t="array" ref="B64">IFERROR(INDEX(Veh_Description, MATCH(1, ((A64-30)=Veh_Ref)*("Yes"=Veh_NP_flag),0)),"")</f>
        <v/>
      </c>
      <c r="C64" s="255" t="s">
        <v>275</v>
      </c>
      <c r="D64" s="102"/>
      <c r="E64" s="103"/>
      <c r="F64" s="151">
        <f t="shared" ca="1" si="5"/>
        <v>0</v>
      </c>
      <c r="G64" s="103"/>
      <c r="H64" s="103"/>
      <c r="I64" s="103"/>
      <c r="J64" s="103"/>
      <c r="K64" s="103"/>
      <c r="L64" s="103"/>
      <c r="M64" s="103"/>
      <c r="N64" s="103"/>
      <c r="O64" s="103"/>
      <c r="P64" s="103"/>
      <c r="Q64" s="103"/>
      <c r="R64" s="103"/>
      <c r="S64" s="103"/>
      <c r="T64" s="103"/>
      <c r="U64" s="103"/>
      <c r="V64" s="103"/>
      <c r="W64" s="103"/>
      <c r="X64" s="103"/>
      <c r="Y64" s="103"/>
      <c r="Z64" s="32">
        <f t="shared" ca="1" si="6"/>
        <v>0</v>
      </c>
      <c r="AA64" s="68">
        <f t="shared" ca="1" si="7"/>
        <v>0</v>
      </c>
    </row>
    <row r="65" spans="1:27" x14ac:dyDescent="0.3">
      <c r="A65" s="197">
        <f>ROWS($12:65)-1</f>
        <v>53</v>
      </c>
      <c r="B65" s="254" t="str" cm="1">
        <f t="array" ref="B65">IFERROR(INDEX(Veh_Description, MATCH(1, ((A65-30)=Veh_Ref)*("Yes"=Veh_NP_flag),0)),"")</f>
        <v/>
      </c>
      <c r="C65" s="255" t="s">
        <v>275</v>
      </c>
      <c r="D65" s="102"/>
      <c r="E65" s="103"/>
      <c r="F65" s="151">
        <f t="shared" ca="1" si="5"/>
        <v>0</v>
      </c>
      <c r="G65" s="103"/>
      <c r="H65" s="103"/>
      <c r="I65" s="103"/>
      <c r="J65" s="103"/>
      <c r="K65" s="103"/>
      <c r="L65" s="103"/>
      <c r="M65" s="103"/>
      <c r="N65" s="103"/>
      <c r="O65" s="103"/>
      <c r="P65" s="103"/>
      <c r="Q65" s="103"/>
      <c r="R65" s="103"/>
      <c r="S65" s="103"/>
      <c r="T65" s="103"/>
      <c r="U65" s="103"/>
      <c r="V65" s="103"/>
      <c r="W65" s="103"/>
      <c r="X65" s="103"/>
      <c r="Y65" s="103"/>
      <c r="Z65" s="32">
        <f t="shared" ca="1" si="6"/>
        <v>0</v>
      </c>
      <c r="AA65" s="68">
        <f t="shared" ca="1" si="7"/>
        <v>0</v>
      </c>
    </row>
    <row r="66" spans="1:27" x14ac:dyDescent="0.3">
      <c r="A66" s="197">
        <f>ROWS($12:66)-1</f>
        <v>54</v>
      </c>
      <c r="B66" s="254" t="str" cm="1">
        <f t="array" ref="B66">IFERROR(INDEX(Veh_Description, MATCH(1, ((A66-30)=Veh_Ref)*("Yes"=Veh_NP_flag),0)),"")</f>
        <v/>
      </c>
      <c r="C66" s="255" t="s">
        <v>275</v>
      </c>
      <c r="D66" s="102"/>
      <c r="E66" s="103"/>
      <c r="F66" s="151">
        <f t="shared" ca="1" si="5"/>
        <v>0</v>
      </c>
      <c r="G66" s="103"/>
      <c r="H66" s="103"/>
      <c r="I66" s="103"/>
      <c r="J66" s="103"/>
      <c r="K66" s="103"/>
      <c r="L66" s="103"/>
      <c r="M66" s="103"/>
      <c r="N66" s="103"/>
      <c r="O66" s="103"/>
      <c r="P66" s="103"/>
      <c r="Q66" s="103"/>
      <c r="R66" s="103"/>
      <c r="S66" s="103"/>
      <c r="T66" s="103"/>
      <c r="U66" s="103"/>
      <c r="V66" s="103"/>
      <c r="W66" s="103"/>
      <c r="X66" s="103"/>
      <c r="Y66" s="103"/>
      <c r="Z66" s="32">
        <f t="shared" ca="1" si="6"/>
        <v>0</v>
      </c>
      <c r="AA66" s="68">
        <f t="shared" ca="1" si="7"/>
        <v>0</v>
      </c>
    </row>
    <row r="67" spans="1:27" x14ac:dyDescent="0.3">
      <c r="A67" s="197">
        <f>ROWS($12:67)-1</f>
        <v>55</v>
      </c>
      <c r="B67" s="254" t="str" cm="1">
        <f t="array" ref="B67">IFERROR(INDEX(Veh_Description, MATCH(1, ((A67-30)=Veh_Ref)*("Yes"=Veh_NP_flag),0)),"")</f>
        <v/>
      </c>
      <c r="C67" s="255" t="s">
        <v>275</v>
      </c>
      <c r="D67" s="102"/>
      <c r="E67" s="103"/>
      <c r="F67" s="151">
        <f t="shared" ca="1" si="5"/>
        <v>0</v>
      </c>
      <c r="G67" s="103"/>
      <c r="H67" s="103"/>
      <c r="I67" s="103"/>
      <c r="J67" s="103"/>
      <c r="K67" s="103"/>
      <c r="L67" s="103"/>
      <c r="M67" s="103"/>
      <c r="N67" s="103"/>
      <c r="O67" s="103"/>
      <c r="P67" s="103"/>
      <c r="Q67" s="103"/>
      <c r="R67" s="103"/>
      <c r="S67" s="103"/>
      <c r="T67" s="103"/>
      <c r="U67" s="103"/>
      <c r="V67" s="103"/>
      <c r="W67" s="103"/>
      <c r="X67" s="103"/>
      <c r="Y67" s="103"/>
      <c r="Z67" s="32">
        <f t="shared" ca="1" si="6"/>
        <v>0</v>
      </c>
      <c r="AA67" s="68">
        <f t="shared" ca="1" si="7"/>
        <v>0</v>
      </c>
    </row>
    <row r="68" spans="1:27" x14ac:dyDescent="0.3">
      <c r="A68" s="197">
        <f>ROWS($12:68)-1</f>
        <v>56</v>
      </c>
      <c r="B68" s="254" t="str" cm="1">
        <f t="array" ref="B68">IFERROR(INDEX(Veh_Description, MATCH(1, ((A68-30)=Veh_Ref)*("Yes"=Veh_NP_flag),0)),"")</f>
        <v/>
      </c>
      <c r="C68" s="255" t="s">
        <v>275</v>
      </c>
      <c r="D68" s="102"/>
      <c r="E68" s="103"/>
      <c r="F68" s="151">
        <f t="shared" ca="1" si="5"/>
        <v>0</v>
      </c>
      <c r="G68" s="103"/>
      <c r="H68" s="103"/>
      <c r="I68" s="103"/>
      <c r="J68" s="103"/>
      <c r="K68" s="103"/>
      <c r="L68" s="103"/>
      <c r="M68" s="103"/>
      <c r="N68" s="103"/>
      <c r="O68" s="103"/>
      <c r="P68" s="103"/>
      <c r="Q68" s="103"/>
      <c r="R68" s="103"/>
      <c r="S68" s="103"/>
      <c r="T68" s="103"/>
      <c r="U68" s="103"/>
      <c r="V68" s="103"/>
      <c r="W68" s="103"/>
      <c r="X68" s="103"/>
      <c r="Y68" s="103"/>
      <c r="Z68" s="32">
        <f t="shared" ca="1" si="6"/>
        <v>0</v>
      </c>
      <c r="AA68" s="68">
        <f t="shared" ca="1" si="7"/>
        <v>0</v>
      </c>
    </row>
    <row r="69" spans="1:27" x14ac:dyDescent="0.3">
      <c r="A69" s="197">
        <f>ROWS($12:69)-1</f>
        <v>57</v>
      </c>
      <c r="B69" s="254" t="str" cm="1">
        <f t="array" ref="B69">IFERROR(INDEX(Veh_Description, MATCH(1, ((A69-30)=Veh_Ref)*("Yes"=Veh_NP_flag),0)),"")</f>
        <v/>
      </c>
      <c r="C69" s="255" t="s">
        <v>275</v>
      </c>
      <c r="D69" s="102"/>
      <c r="E69" s="103"/>
      <c r="F69" s="151">
        <f t="shared" ca="1" si="5"/>
        <v>0</v>
      </c>
      <c r="G69" s="103"/>
      <c r="H69" s="103"/>
      <c r="I69" s="103"/>
      <c r="J69" s="103"/>
      <c r="K69" s="103"/>
      <c r="L69" s="103"/>
      <c r="M69" s="103"/>
      <c r="N69" s="103"/>
      <c r="O69" s="103"/>
      <c r="P69" s="103"/>
      <c r="Q69" s="103"/>
      <c r="R69" s="103"/>
      <c r="S69" s="103"/>
      <c r="T69" s="103"/>
      <c r="U69" s="103"/>
      <c r="V69" s="103"/>
      <c r="W69" s="103"/>
      <c r="X69" s="103"/>
      <c r="Y69" s="103"/>
      <c r="Z69" s="32">
        <f t="shared" ca="1" si="6"/>
        <v>0</v>
      </c>
      <c r="AA69" s="68">
        <f t="shared" ca="1" si="7"/>
        <v>0</v>
      </c>
    </row>
    <row r="70" spans="1:27" x14ac:dyDescent="0.3">
      <c r="A70" s="197">
        <f>ROWS($12:70)-1</f>
        <v>58</v>
      </c>
      <c r="B70" s="254" t="str" cm="1">
        <f t="array" ref="B70">IFERROR(INDEX(Veh_Description, MATCH(1, ((A70-30)=Veh_Ref)*("Yes"=Veh_NP_flag),0)),"")</f>
        <v/>
      </c>
      <c r="C70" s="255" t="s">
        <v>275</v>
      </c>
      <c r="D70" s="102"/>
      <c r="E70" s="103"/>
      <c r="F70" s="151">
        <f t="shared" ca="1" si="5"/>
        <v>0</v>
      </c>
      <c r="G70" s="103"/>
      <c r="H70" s="103"/>
      <c r="I70" s="103"/>
      <c r="J70" s="103"/>
      <c r="K70" s="103"/>
      <c r="L70" s="103"/>
      <c r="M70" s="103"/>
      <c r="N70" s="103"/>
      <c r="O70" s="103"/>
      <c r="P70" s="103"/>
      <c r="Q70" s="103"/>
      <c r="R70" s="103"/>
      <c r="S70" s="103"/>
      <c r="T70" s="103"/>
      <c r="U70" s="103"/>
      <c r="V70" s="103"/>
      <c r="W70" s="103"/>
      <c r="X70" s="103"/>
      <c r="Y70" s="103"/>
      <c r="Z70" s="32">
        <f t="shared" ca="1" si="6"/>
        <v>0</v>
      </c>
      <c r="AA70" s="68">
        <f t="shared" ca="1" si="7"/>
        <v>0</v>
      </c>
    </row>
    <row r="71" spans="1:27" x14ac:dyDescent="0.3">
      <c r="A71" s="197">
        <f>ROWS($12:71)-1</f>
        <v>59</v>
      </c>
      <c r="B71" s="254" t="str" cm="1">
        <f t="array" ref="B71">IFERROR(INDEX(Veh_Description, MATCH(1, ((A71-30)=Veh_Ref)*("Yes"=Veh_NP_flag),0)),"")</f>
        <v/>
      </c>
      <c r="C71" s="255" t="s">
        <v>275</v>
      </c>
      <c r="D71" s="102"/>
      <c r="E71" s="103"/>
      <c r="F71" s="151">
        <f t="shared" ca="1" si="5"/>
        <v>0</v>
      </c>
      <c r="G71" s="103"/>
      <c r="H71" s="103"/>
      <c r="I71" s="103"/>
      <c r="J71" s="103"/>
      <c r="K71" s="103"/>
      <c r="L71" s="103"/>
      <c r="M71" s="103"/>
      <c r="N71" s="103"/>
      <c r="O71" s="103"/>
      <c r="P71" s="103"/>
      <c r="Q71" s="103"/>
      <c r="R71" s="103"/>
      <c r="S71" s="103"/>
      <c r="T71" s="103"/>
      <c r="U71" s="103"/>
      <c r="V71" s="103"/>
      <c r="W71" s="103"/>
      <c r="X71" s="103"/>
      <c r="Y71" s="103"/>
      <c r="Z71" s="32">
        <f t="shared" ca="1" si="6"/>
        <v>0</v>
      </c>
      <c r="AA71" s="68">
        <f t="shared" ca="1" si="7"/>
        <v>0</v>
      </c>
    </row>
    <row r="72" spans="1:27" x14ac:dyDescent="0.3">
      <c r="A72" s="197">
        <f>ROWS($12:72)-1</f>
        <v>60</v>
      </c>
      <c r="B72" s="254" t="str" cm="1">
        <f t="array" ref="B72">IFERROR(INDEX(Veh_Description, MATCH(1, ((A72-30)=Veh_Ref)*("Yes"=Veh_NP_flag),0)),"")</f>
        <v/>
      </c>
      <c r="C72" s="255" t="s">
        <v>275</v>
      </c>
      <c r="D72" s="102"/>
      <c r="E72" s="103"/>
      <c r="F72" s="151">
        <f t="shared" ca="1" si="5"/>
        <v>0</v>
      </c>
      <c r="G72" s="103"/>
      <c r="H72" s="103"/>
      <c r="I72" s="103"/>
      <c r="J72" s="103"/>
      <c r="K72" s="103"/>
      <c r="L72" s="103"/>
      <c r="M72" s="103"/>
      <c r="N72" s="103"/>
      <c r="O72" s="103"/>
      <c r="P72" s="103"/>
      <c r="Q72" s="103"/>
      <c r="R72" s="103"/>
      <c r="S72" s="103"/>
      <c r="T72" s="103"/>
      <c r="U72" s="103"/>
      <c r="V72" s="103"/>
      <c r="W72" s="103"/>
      <c r="X72" s="103"/>
      <c r="Y72" s="103"/>
      <c r="Z72" s="32">
        <f t="shared" ca="1" si="6"/>
        <v>0</v>
      </c>
      <c r="AA72" s="68">
        <f t="shared" ca="1" si="7"/>
        <v>0</v>
      </c>
    </row>
    <row r="73" spans="1:27" x14ac:dyDescent="0.3">
      <c r="A73" s="197">
        <f>ROWS($12:73)-1</f>
        <v>61</v>
      </c>
      <c r="B73" s="254" t="str" cm="1">
        <f t="array" ref="B73">IFERROR(INDEX(Veh_Description, MATCH(1, ((A73-30)=Veh_Ref)*("Yes"=Veh_NP_flag),0)),"")</f>
        <v/>
      </c>
      <c r="C73" s="255" t="s">
        <v>275</v>
      </c>
      <c r="D73" s="102"/>
      <c r="E73" s="103"/>
      <c r="F73" s="151">
        <f t="shared" ca="1" si="5"/>
        <v>0</v>
      </c>
      <c r="G73" s="103"/>
      <c r="H73" s="103"/>
      <c r="I73" s="103"/>
      <c r="J73" s="103"/>
      <c r="K73" s="103"/>
      <c r="L73" s="103"/>
      <c r="M73" s="103"/>
      <c r="N73" s="103"/>
      <c r="O73" s="103"/>
      <c r="P73" s="103"/>
      <c r="Q73" s="103"/>
      <c r="R73" s="103"/>
      <c r="S73" s="103"/>
      <c r="T73" s="103"/>
      <c r="U73" s="103"/>
      <c r="V73" s="103"/>
      <c r="W73" s="103"/>
      <c r="X73" s="103"/>
      <c r="Y73" s="103"/>
      <c r="Z73" s="32">
        <f t="shared" ca="1" si="6"/>
        <v>0</v>
      </c>
      <c r="AA73" s="68">
        <f t="shared" ca="1" si="7"/>
        <v>0</v>
      </c>
    </row>
    <row r="74" spans="1:27" x14ac:dyDescent="0.3">
      <c r="A74" s="197">
        <f>ROWS($12:74)-1</f>
        <v>62</v>
      </c>
      <c r="B74" s="254" t="str" cm="1">
        <f t="array" ref="B74">IFERROR(INDEX(Veh_Description, MATCH(1, ((A74-30)=Veh_Ref)*("Yes"=Veh_NP_flag),0)),"")</f>
        <v/>
      </c>
      <c r="C74" s="255" t="s">
        <v>275</v>
      </c>
      <c r="D74" s="102"/>
      <c r="E74" s="103"/>
      <c r="F74" s="151">
        <f t="shared" ca="1" si="5"/>
        <v>0</v>
      </c>
      <c r="G74" s="103"/>
      <c r="H74" s="103"/>
      <c r="I74" s="103"/>
      <c r="J74" s="103"/>
      <c r="K74" s="103"/>
      <c r="L74" s="103"/>
      <c r="M74" s="103"/>
      <c r="N74" s="103"/>
      <c r="O74" s="103"/>
      <c r="P74" s="103"/>
      <c r="Q74" s="103"/>
      <c r="R74" s="103"/>
      <c r="S74" s="103"/>
      <c r="T74" s="103"/>
      <c r="U74" s="103"/>
      <c r="V74" s="103"/>
      <c r="W74" s="103"/>
      <c r="X74" s="103"/>
      <c r="Y74" s="103"/>
      <c r="Z74" s="32">
        <f t="shared" ca="1" si="6"/>
        <v>0</v>
      </c>
      <c r="AA74" s="68">
        <f t="shared" ca="1" si="7"/>
        <v>0</v>
      </c>
    </row>
    <row r="75" spans="1:27" x14ac:dyDescent="0.3">
      <c r="A75" s="197">
        <f>ROWS($12:75)-1</f>
        <v>63</v>
      </c>
      <c r="B75" s="254" t="str" cm="1">
        <f t="array" ref="B75">IFERROR(INDEX(Veh_Description, MATCH(1, ((A75-30)=Veh_Ref)*("Yes"=Veh_NP_flag),0)),"")</f>
        <v/>
      </c>
      <c r="C75" s="255" t="s">
        <v>275</v>
      </c>
      <c r="D75" s="102"/>
      <c r="E75" s="103"/>
      <c r="F75" s="151">
        <f t="shared" ca="1" si="5"/>
        <v>0</v>
      </c>
      <c r="G75" s="103"/>
      <c r="H75" s="103"/>
      <c r="I75" s="103"/>
      <c r="J75" s="103"/>
      <c r="K75" s="103"/>
      <c r="L75" s="103"/>
      <c r="M75" s="103"/>
      <c r="N75" s="103"/>
      <c r="O75" s="103"/>
      <c r="P75" s="103"/>
      <c r="Q75" s="103"/>
      <c r="R75" s="103"/>
      <c r="S75" s="103"/>
      <c r="T75" s="103"/>
      <c r="U75" s="103"/>
      <c r="V75" s="103"/>
      <c r="W75" s="103"/>
      <c r="X75" s="103"/>
      <c r="Y75" s="103"/>
      <c r="Z75" s="32">
        <f t="shared" ca="1" si="6"/>
        <v>0</v>
      </c>
      <c r="AA75" s="68">
        <f t="shared" ca="1" si="7"/>
        <v>0</v>
      </c>
    </row>
    <row r="76" spans="1:27" x14ac:dyDescent="0.3">
      <c r="A76" s="197">
        <f>ROWS($12:76)-1</f>
        <v>64</v>
      </c>
      <c r="B76" s="254" t="str" cm="1">
        <f t="array" ref="B76">IFERROR(INDEX(Veh_Description, MATCH(1, ((A76-30)=Veh_Ref)*("Yes"=Veh_NP_flag),0)),"")</f>
        <v/>
      </c>
      <c r="C76" s="255" t="s">
        <v>275</v>
      </c>
      <c r="D76" s="102"/>
      <c r="E76" s="103"/>
      <c r="F76" s="151">
        <f t="shared" ca="1" si="5"/>
        <v>0</v>
      </c>
      <c r="G76" s="103"/>
      <c r="H76" s="103"/>
      <c r="I76" s="103"/>
      <c r="J76" s="103"/>
      <c r="K76" s="103"/>
      <c r="L76" s="103"/>
      <c r="M76" s="103"/>
      <c r="N76" s="103"/>
      <c r="O76" s="103"/>
      <c r="P76" s="103"/>
      <c r="Q76" s="103"/>
      <c r="R76" s="103"/>
      <c r="S76" s="103"/>
      <c r="T76" s="103"/>
      <c r="U76" s="103"/>
      <c r="V76" s="103"/>
      <c r="W76" s="103"/>
      <c r="X76" s="103"/>
      <c r="Y76" s="103"/>
      <c r="Z76" s="32">
        <f t="shared" ca="1" si="6"/>
        <v>0</v>
      </c>
      <c r="AA76" s="68">
        <f t="shared" ca="1" si="7"/>
        <v>0</v>
      </c>
    </row>
    <row r="77" spans="1:27" x14ac:dyDescent="0.3">
      <c r="A77" s="197">
        <f>ROWS($12:77)-1</f>
        <v>65</v>
      </c>
      <c r="B77" s="254" t="str" cm="1">
        <f t="array" ref="B77">IFERROR(INDEX(Veh_Description, MATCH(1, ((A77-30)=Veh_Ref)*("Yes"=Veh_NP_flag),0)),"")</f>
        <v/>
      </c>
      <c r="C77" s="255" t="s">
        <v>275</v>
      </c>
      <c r="D77" s="102"/>
      <c r="E77" s="103"/>
      <c r="F77" s="151">
        <f t="shared" ca="1" si="5"/>
        <v>0</v>
      </c>
      <c r="G77" s="103"/>
      <c r="H77" s="103"/>
      <c r="I77" s="103"/>
      <c r="J77" s="103"/>
      <c r="K77" s="103"/>
      <c r="L77" s="103"/>
      <c r="M77" s="103"/>
      <c r="N77" s="103"/>
      <c r="O77" s="103"/>
      <c r="P77" s="103"/>
      <c r="Q77" s="103"/>
      <c r="R77" s="103"/>
      <c r="S77" s="103"/>
      <c r="T77" s="103"/>
      <c r="U77" s="103"/>
      <c r="V77" s="103"/>
      <c r="W77" s="103"/>
      <c r="X77" s="103"/>
      <c r="Y77" s="103"/>
      <c r="Z77" s="32">
        <f t="shared" ca="1" si="6"/>
        <v>0</v>
      </c>
      <c r="AA77" s="68">
        <f t="shared" ca="1" si="7"/>
        <v>0</v>
      </c>
    </row>
    <row r="78" spans="1:27" x14ac:dyDescent="0.3">
      <c r="A78" s="197">
        <f>ROWS($12:78)-1</f>
        <v>66</v>
      </c>
      <c r="B78" s="254" t="str" cm="1">
        <f t="array" ref="B78">IFERROR(INDEX(Veh_Description, MATCH(1, ((A78-30)=Veh_Ref)*("Yes"=Veh_NP_flag),0)),"")</f>
        <v/>
      </c>
      <c r="C78" s="255" t="s">
        <v>275</v>
      </c>
      <c r="D78" s="102"/>
      <c r="E78" s="103"/>
      <c r="F78" s="151">
        <f t="shared" ref="F78:F112" ca="1" si="9">IF($F$12="NOT IN USE", 0, 1-SUM(G78:Y78))</f>
        <v>0</v>
      </c>
      <c r="G78" s="103"/>
      <c r="H78" s="103"/>
      <c r="I78" s="103"/>
      <c r="J78" s="103"/>
      <c r="K78" s="103"/>
      <c r="L78" s="103"/>
      <c r="M78" s="103"/>
      <c r="N78" s="103"/>
      <c r="O78" s="103"/>
      <c r="P78" s="103"/>
      <c r="Q78" s="103"/>
      <c r="R78" s="103"/>
      <c r="S78" s="103"/>
      <c r="T78" s="103"/>
      <c r="U78" s="103"/>
      <c r="V78" s="103"/>
      <c r="W78" s="103"/>
      <c r="X78" s="103"/>
      <c r="Y78" s="103"/>
      <c r="Z78" s="32">
        <f t="shared" ca="1" si="6"/>
        <v>0</v>
      </c>
      <c r="AA78" s="68">
        <f t="shared" ref="AA78:AA112" ca="1" si="10">IF(Z78=0, 0, IF(E78&lt;&gt;Z78,  Z78-E78, 0))</f>
        <v>0</v>
      </c>
    </row>
    <row r="79" spans="1:27" x14ac:dyDescent="0.3">
      <c r="A79" s="197">
        <f>ROWS($12:79)-1</f>
        <v>67</v>
      </c>
      <c r="B79" s="254" t="str" cm="1">
        <f t="array" ref="B79">IFERROR(INDEX(Veh_Description, MATCH(1, ((A79-30)=Veh_Ref)*("Yes"=Veh_NP_flag),0)),"")</f>
        <v/>
      </c>
      <c r="C79" s="255" t="s">
        <v>275</v>
      </c>
      <c r="D79" s="102"/>
      <c r="E79" s="103"/>
      <c r="F79" s="151">
        <f t="shared" ca="1" si="9"/>
        <v>0</v>
      </c>
      <c r="G79" s="103"/>
      <c r="H79" s="103"/>
      <c r="I79" s="103"/>
      <c r="J79" s="103"/>
      <c r="K79" s="103"/>
      <c r="L79" s="103"/>
      <c r="M79" s="103"/>
      <c r="N79" s="103"/>
      <c r="O79" s="103"/>
      <c r="P79" s="103"/>
      <c r="Q79" s="103"/>
      <c r="R79" s="103"/>
      <c r="S79" s="103"/>
      <c r="T79" s="103"/>
      <c r="U79" s="103"/>
      <c r="V79" s="103"/>
      <c r="W79" s="103"/>
      <c r="X79" s="103"/>
      <c r="Y79" s="103"/>
      <c r="Z79" s="32">
        <f t="shared" ca="1" si="6"/>
        <v>0</v>
      </c>
      <c r="AA79" s="68">
        <f t="shared" ca="1" si="10"/>
        <v>0</v>
      </c>
    </row>
    <row r="80" spans="1:27" x14ac:dyDescent="0.3">
      <c r="A80" s="197">
        <f>ROWS($12:80)-1</f>
        <v>68</v>
      </c>
      <c r="B80" s="254" t="str" cm="1">
        <f t="array" ref="B80">IFERROR(INDEX(Veh_Description, MATCH(1, ((A80-30)=Veh_Ref)*("Yes"=Veh_NP_flag),0)),"")</f>
        <v/>
      </c>
      <c r="C80" s="255" t="s">
        <v>275</v>
      </c>
      <c r="D80" s="102"/>
      <c r="E80" s="103"/>
      <c r="F80" s="151">
        <f t="shared" ca="1" si="9"/>
        <v>0</v>
      </c>
      <c r="G80" s="103"/>
      <c r="H80" s="103"/>
      <c r="I80" s="103"/>
      <c r="J80" s="103"/>
      <c r="K80" s="103"/>
      <c r="L80" s="103"/>
      <c r="M80" s="103"/>
      <c r="N80" s="103"/>
      <c r="O80" s="103"/>
      <c r="P80" s="103"/>
      <c r="Q80" s="103"/>
      <c r="R80" s="103"/>
      <c r="S80" s="103"/>
      <c r="T80" s="103"/>
      <c r="U80" s="103"/>
      <c r="V80" s="103"/>
      <c r="W80" s="103"/>
      <c r="X80" s="103"/>
      <c r="Y80" s="103"/>
      <c r="Z80" s="32">
        <f t="shared" ca="1" si="6"/>
        <v>0</v>
      </c>
      <c r="AA80" s="68">
        <f t="shared" ca="1" si="10"/>
        <v>0</v>
      </c>
    </row>
    <row r="81" spans="1:27" x14ac:dyDescent="0.3">
      <c r="A81" s="197">
        <f>ROWS($12:81)-1</f>
        <v>69</v>
      </c>
      <c r="B81" s="254" t="str" cm="1">
        <f t="array" ref="B81">IFERROR(INDEX(Veh_Description, MATCH(1, ((A81-30)=Veh_Ref)*("Yes"=Veh_NP_flag),0)),"")</f>
        <v/>
      </c>
      <c r="C81" s="255" t="s">
        <v>275</v>
      </c>
      <c r="D81" s="102"/>
      <c r="E81" s="103"/>
      <c r="F81" s="151">
        <f t="shared" ca="1" si="9"/>
        <v>0</v>
      </c>
      <c r="G81" s="103"/>
      <c r="H81" s="103"/>
      <c r="I81" s="103"/>
      <c r="J81" s="103"/>
      <c r="K81" s="103"/>
      <c r="L81" s="103"/>
      <c r="M81" s="103"/>
      <c r="N81" s="103"/>
      <c r="O81" s="103"/>
      <c r="P81" s="103"/>
      <c r="Q81" s="103"/>
      <c r="R81" s="103"/>
      <c r="S81" s="103"/>
      <c r="T81" s="103"/>
      <c r="U81" s="103"/>
      <c r="V81" s="103"/>
      <c r="W81" s="103"/>
      <c r="X81" s="103"/>
      <c r="Y81" s="103"/>
      <c r="Z81" s="32">
        <f t="shared" ca="1" si="6"/>
        <v>0</v>
      </c>
      <c r="AA81" s="68">
        <f t="shared" ca="1" si="10"/>
        <v>0</v>
      </c>
    </row>
    <row r="82" spans="1:27" x14ac:dyDescent="0.3">
      <c r="A82" s="197">
        <f>ROWS($12:82)-1</f>
        <v>70</v>
      </c>
      <c r="B82" s="254" t="str" cm="1">
        <f t="array" ref="B82">IFERROR(INDEX(Veh_Description, MATCH(1, ((A82-30)=Veh_Ref)*("Yes"=Veh_NP_flag),0)),"")</f>
        <v/>
      </c>
      <c r="C82" s="255" t="s">
        <v>275</v>
      </c>
      <c r="D82" s="102"/>
      <c r="E82" s="103"/>
      <c r="F82" s="151">
        <f t="shared" ca="1" si="9"/>
        <v>0</v>
      </c>
      <c r="G82" s="103"/>
      <c r="H82" s="103"/>
      <c r="I82" s="103"/>
      <c r="J82" s="103"/>
      <c r="K82" s="103"/>
      <c r="L82" s="103"/>
      <c r="M82" s="103"/>
      <c r="N82" s="103"/>
      <c r="O82" s="103"/>
      <c r="P82" s="103"/>
      <c r="Q82" s="103"/>
      <c r="R82" s="103"/>
      <c r="S82" s="103"/>
      <c r="T82" s="103"/>
      <c r="U82" s="103"/>
      <c r="V82" s="103"/>
      <c r="W82" s="103"/>
      <c r="X82" s="103"/>
      <c r="Y82" s="103"/>
      <c r="Z82" s="32">
        <f t="shared" ca="1" si="6"/>
        <v>0</v>
      </c>
      <c r="AA82" s="68">
        <f t="shared" ca="1" si="10"/>
        <v>0</v>
      </c>
    </row>
    <row r="83" spans="1:27" x14ac:dyDescent="0.3">
      <c r="A83" s="197">
        <f>ROWS($12:83)-1</f>
        <v>71</v>
      </c>
      <c r="B83" s="254" t="str" cm="1">
        <f t="array" ref="B83">IFERROR(INDEX(Veh_Description, MATCH(1, ((A83-30)=Veh_Ref)*("Yes"=Veh_NP_flag),0)),"")</f>
        <v/>
      </c>
      <c r="C83" s="255" t="s">
        <v>275</v>
      </c>
      <c r="D83" s="102"/>
      <c r="E83" s="103"/>
      <c r="F83" s="151">
        <f t="shared" ca="1" si="9"/>
        <v>0</v>
      </c>
      <c r="G83" s="103"/>
      <c r="H83" s="103"/>
      <c r="I83" s="103"/>
      <c r="J83" s="103"/>
      <c r="K83" s="103"/>
      <c r="L83" s="103"/>
      <c r="M83" s="103"/>
      <c r="N83" s="103"/>
      <c r="O83" s="103"/>
      <c r="P83" s="103"/>
      <c r="Q83" s="103"/>
      <c r="R83" s="103"/>
      <c r="S83" s="103"/>
      <c r="T83" s="103"/>
      <c r="U83" s="103"/>
      <c r="V83" s="103"/>
      <c r="W83" s="103"/>
      <c r="X83" s="103"/>
      <c r="Y83" s="103"/>
      <c r="Z83" s="32">
        <f t="shared" ca="1" si="6"/>
        <v>0</v>
      </c>
      <c r="AA83" s="68">
        <f t="shared" ca="1" si="10"/>
        <v>0</v>
      </c>
    </row>
    <row r="84" spans="1:27" x14ac:dyDescent="0.3">
      <c r="A84" s="197">
        <f>ROWS($12:84)-1</f>
        <v>72</v>
      </c>
      <c r="B84" s="254" t="str" cm="1">
        <f t="array" ref="B84">IFERROR(INDEX(Veh_Description, MATCH(1, ((A84-30)=Veh_Ref)*("Yes"=Veh_NP_flag),0)),"")</f>
        <v/>
      </c>
      <c r="C84" s="255" t="s">
        <v>275</v>
      </c>
      <c r="D84" s="102"/>
      <c r="E84" s="103"/>
      <c r="F84" s="151">
        <f t="shared" ca="1" si="9"/>
        <v>0</v>
      </c>
      <c r="G84" s="103"/>
      <c r="H84" s="103"/>
      <c r="I84" s="103"/>
      <c r="J84" s="103"/>
      <c r="K84" s="103"/>
      <c r="L84" s="103"/>
      <c r="M84" s="103"/>
      <c r="N84" s="103"/>
      <c r="O84" s="103"/>
      <c r="P84" s="103"/>
      <c r="Q84" s="103"/>
      <c r="R84" s="103"/>
      <c r="S84" s="103"/>
      <c r="T84" s="103"/>
      <c r="U84" s="103"/>
      <c r="V84" s="103"/>
      <c r="W84" s="103"/>
      <c r="X84" s="103"/>
      <c r="Y84" s="103"/>
      <c r="Z84" s="32">
        <f t="shared" ca="1" si="6"/>
        <v>0</v>
      </c>
      <c r="AA84" s="68">
        <f t="shared" ca="1" si="10"/>
        <v>0</v>
      </c>
    </row>
    <row r="85" spans="1:27" x14ac:dyDescent="0.3">
      <c r="A85" s="197">
        <f>ROWS($12:85)-1</f>
        <v>73</v>
      </c>
      <c r="B85" s="254" t="str" cm="1">
        <f t="array" ref="B85">IFERROR(INDEX(Veh_Description, MATCH(1, ((A85-30)=Veh_Ref)*("Yes"=Veh_NP_flag),0)),"")</f>
        <v/>
      </c>
      <c r="C85" s="255" t="s">
        <v>275</v>
      </c>
      <c r="D85" s="102"/>
      <c r="E85" s="103"/>
      <c r="F85" s="151">
        <f t="shared" ca="1" si="9"/>
        <v>0</v>
      </c>
      <c r="G85" s="103"/>
      <c r="H85" s="103"/>
      <c r="I85" s="103"/>
      <c r="J85" s="103"/>
      <c r="K85" s="103"/>
      <c r="L85" s="103"/>
      <c r="M85" s="103"/>
      <c r="N85" s="103"/>
      <c r="O85" s="103"/>
      <c r="P85" s="103"/>
      <c r="Q85" s="103"/>
      <c r="R85" s="103"/>
      <c r="S85" s="103"/>
      <c r="T85" s="103"/>
      <c r="U85" s="103"/>
      <c r="V85" s="103"/>
      <c r="W85" s="103"/>
      <c r="X85" s="103"/>
      <c r="Y85" s="103"/>
      <c r="Z85" s="32">
        <f t="shared" ca="1" si="6"/>
        <v>0</v>
      </c>
      <c r="AA85" s="68">
        <f t="shared" ca="1" si="10"/>
        <v>0</v>
      </c>
    </row>
    <row r="86" spans="1:27" x14ac:dyDescent="0.3">
      <c r="A86" s="197">
        <f>ROWS($12:86)-1</f>
        <v>74</v>
      </c>
      <c r="B86" s="254" t="str" cm="1">
        <f t="array" ref="B86">IFERROR(INDEX(Veh_Description, MATCH(1, ((A86-30)=Veh_Ref)*("Yes"=Veh_NP_flag),0)),"")</f>
        <v/>
      </c>
      <c r="C86" s="255" t="s">
        <v>275</v>
      </c>
      <c r="D86" s="102"/>
      <c r="E86" s="103"/>
      <c r="F86" s="151">
        <f t="shared" ca="1" si="9"/>
        <v>0</v>
      </c>
      <c r="G86" s="103"/>
      <c r="H86" s="103"/>
      <c r="I86" s="103"/>
      <c r="J86" s="103"/>
      <c r="K86" s="103"/>
      <c r="L86" s="103"/>
      <c r="M86" s="103"/>
      <c r="N86" s="103"/>
      <c r="O86" s="103"/>
      <c r="P86" s="103"/>
      <c r="Q86" s="103"/>
      <c r="R86" s="103"/>
      <c r="S86" s="103"/>
      <c r="T86" s="103"/>
      <c r="U86" s="103"/>
      <c r="V86" s="103"/>
      <c r="W86" s="103"/>
      <c r="X86" s="103"/>
      <c r="Y86" s="103"/>
      <c r="Z86" s="32">
        <f t="shared" ca="1" si="6"/>
        <v>0</v>
      </c>
      <c r="AA86" s="68">
        <f t="shared" ca="1" si="10"/>
        <v>0</v>
      </c>
    </row>
    <row r="87" spans="1:27" x14ac:dyDescent="0.3">
      <c r="A87" s="197">
        <f>ROWS($12:87)-1</f>
        <v>75</v>
      </c>
      <c r="B87" s="254" t="str" cm="1">
        <f t="array" ref="B87">IFERROR(INDEX(Veh_Description, MATCH(1, ((A87-30)=Veh_Ref)*("Yes"=Veh_NP_flag),0)),"")</f>
        <v/>
      </c>
      <c r="C87" s="255" t="s">
        <v>275</v>
      </c>
      <c r="D87" s="102"/>
      <c r="E87" s="103"/>
      <c r="F87" s="151">
        <f t="shared" ca="1" si="9"/>
        <v>0</v>
      </c>
      <c r="G87" s="103"/>
      <c r="H87" s="103"/>
      <c r="I87" s="103"/>
      <c r="J87" s="103"/>
      <c r="K87" s="103"/>
      <c r="L87" s="103"/>
      <c r="M87" s="103"/>
      <c r="N87" s="103"/>
      <c r="O87" s="103"/>
      <c r="P87" s="103"/>
      <c r="Q87" s="103"/>
      <c r="R87" s="103"/>
      <c r="S87" s="103"/>
      <c r="T87" s="103"/>
      <c r="U87" s="103"/>
      <c r="V87" s="103"/>
      <c r="W87" s="103"/>
      <c r="X87" s="103"/>
      <c r="Y87" s="103"/>
      <c r="Z87" s="32">
        <f t="shared" ca="1" si="6"/>
        <v>0</v>
      </c>
      <c r="AA87" s="68">
        <f t="shared" ca="1" si="10"/>
        <v>0</v>
      </c>
    </row>
    <row r="88" spans="1:27" x14ac:dyDescent="0.3">
      <c r="A88" s="197">
        <f>ROWS($12:88)-1</f>
        <v>76</v>
      </c>
      <c r="B88" s="254" t="str" cm="1">
        <f t="array" ref="B88">IFERROR(INDEX(Veh_Description, MATCH(1, ((A88-30)=Veh_Ref)*("Yes"=Veh_NP_flag),0)),"")</f>
        <v/>
      </c>
      <c r="C88" s="255" t="s">
        <v>275</v>
      </c>
      <c r="D88" s="102"/>
      <c r="E88" s="103"/>
      <c r="F88" s="151">
        <f t="shared" ca="1" si="9"/>
        <v>0</v>
      </c>
      <c r="G88" s="103"/>
      <c r="H88" s="103"/>
      <c r="I88" s="103"/>
      <c r="J88" s="103"/>
      <c r="K88" s="103"/>
      <c r="L88" s="103"/>
      <c r="M88" s="103"/>
      <c r="N88" s="103"/>
      <c r="O88" s="103"/>
      <c r="P88" s="103"/>
      <c r="Q88" s="103"/>
      <c r="R88" s="103"/>
      <c r="S88" s="103"/>
      <c r="T88" s="103"/>
      <c r="U88" s="103"/>
      <c r="V88" s="103"/>
      <c r="W88" s="103"/>
      <c r="X88" s="103"/>
      <c r="Y88" s="103"/>
      <c r="Z88" s="32">
        <f t="shared" ca="1" si="6"/>
        <v>0</v>
      </c>
      <c r="AA88" s="68">
        <f t="shared" ca="1" si="10"/>
        <v>0</v>
      </c>
    </row>
    <row r="89" spans="1:27" x14ac:dyDescent="0.3">
      <c r="A89" s="197">
        <f>ROWS($12:89)-1</f>
        <v>77</v>
      </c>
      <c r="B89" s="254" t="str" cm="1">
        <f t="array" ref="B89">IFERROR(INDEX(Veh_Description, MATCH(1, ((A89-30)=Veh_Ref)*("Yes"=Veh_NP_flag),0)),"")</f>
        <v/>
      </c>
      <c r="C89" s="255" t="s">
        <v>275</v>
      </c>
      <c r="D89" s="102"/>
      <c r="E89" s="103"/>
      <c r="F89" s="151">
        <f t="shared" ca="1" si="9"/>
        <v>0</v>
      </c>
      <c r="G89" s="103"/>
      <c r="H89" s="103"/>
      <c r="I89" s="103"/>
      <c r="J89" s="103"/>
      <c r="K89" s="103"/>
      <c r="L89" s="103"/>
      <c r="M89" s="103"/>
      <c r="N89" s="103"/>
      <c r="O89" s="103"/>
      <c r="P89" s="103"/>
      <c r="Q89" s="103"/>
      <c r="R89" s="103"/>
      <c r="S89" s="103"/>
      <c r="T89" s="103"/>
      <c r="U89" s="103"/>
      <c r="V89" s="103"/>
      <c r="W89" s="103"/>
      <c r="X89" s="103"/>
      <c r="Y89" s="103"/>
      <c r="Z89" s="32">
        <f t="shared" ca="1" si="6"/>
        <v>0</v>
      </c>
      <c r="AA89" s="68">
        <f t="shared" ca="1" si="10"/>
        <v>0</v>
      </c>
    </row>
    <row r="90" spans="1:27" x14ac:dyDescent="0.3">
      <c r="A90" s="197">
        <f>ROWS($12:90)-1</f>
        <v>78</v>
      </c>
      <c r="B90" s="254" t="str" cm="1">
        <f t="array" ref="B90">IFERROR(INDEX(Veh_Description, MATCH(1, ((A90-30)=Veh_Ref)*("Yes"=Veh_NP_flag),0)),"")</f>
        <v/>
      </c>
      <c r="C90" s="255" t="s">
        <v>275</v>
      </c>
      <c r="D90" s="102"/>
      <c r="E90" s="103"/>
      <c r="F90" s="151">
        <f t="shared" ca="1" si="9"/>
        <v>0</v>
      </c>
      <c r="G90" s="103"/>
      <c r="H90" s="103"/>
      <c r="I90" s="103"/>
      <c r="J90" s="103"/>
      <c r="K90" s="103"/>
      <c r="L90" s="103"/>
      <c r="M90" s="103"/>
      <c r="N90" s="103"/>
      <c r="O90" s="103"/>
      <c r="P90" s="103"/>
      <c r="Q90" s="103"/>
      <c r="R90" s="103"/>
      <c r="S90" s="103"/>
      <c r="T90" s="103"/>
      <c r="U90" s="103"/>
      <c r="V90" s="103"/>
      <c r="W90" s="103"/>
      <c r="X90" s="103"/>
      <c r="Y90" s="103"/>
      <c r="Z90" s="32">
        <f t="shared" ca="1" si="6"/>
        <v>0</v>
      </c>
      <c r="AA90" s="68">
        <f t="shared" ca="1" si="10"/>
        <v>0</v>
      </c>
    </row>
    <row r="91" spans="1:27" x14ac:dyDescent="0.3">
      <c r="A91" s="197">
        <f>ROWS($12:91)-1</f>
        <v>79</v>
      </c>
      <c r="B91" s="254" t="str" cm="1">
        <f t="array" ref="B91">IFERROR(INDEX(Veh_Description, MATCH(1, ((A91-30)=Veh_Ref)*("Yes"=Veh_NP_flag),0)),"")</f>
        <v/>
      </c>
      <c r="C91" s="255" t="s">
        <v>275</v>
      </c>
      <c r="D91" s="102"/>
      <c r="E91" s="103"/>
      <c r="F91" s="151">
        <f t="shared" ca="1" si="9"/>
        <v>0</v>
      </c>
      <c r="G91" s="103"/>
      <c r="H91" s="103"/>
      <c r="I91" s="103"/>
      <c r="J91" s="103"/>
      <c r="K91" s="103"/>
      <c r="L91" s="103"/>
      <c r="M91" s="103"/>
      <c r="N91" s="103"/>
      <c r="O91" s="103"/>
      <c r="P91" s="103"/>
      <c r="Q91" s="103"/>
      <c r="R91" s="103"/>
      <c r="S91" s="103"/>
      <c r="T91" s="103"/>
      <c r="U91" s="103"/>
      <c r="V91" s="103"/>
      <c r="W91" s="103"/>
      <c r="X91" s="103"/>
      <c r="Y91" s="103"/>
      <c r="Z91" s="32">
        <f t="shared" ca="1" si="6"/>
        <v>0</v>
      </c>
      <c r="AA91" s="68">
        <f t="shared" ca="1" si="10"/>
        <v>0</v>
      </c>
    </row>
    <row r="92" spans="1:27" x14ac:dyDescent="0.3">
      <c r="A92" s="197">
        <f>ROWS($12:92)-1</f>
        <v>80</v>
      </c>
      <c r="B92" s="254" t="str" cm="1">
        <f t="array" ref="B92">IFERROR(INDEX(Veh_Description, MATCH(1, ((A92-30)=Veh_Ref)*("Yes"=Veh_NP_flag),0)),"")</f>
        <v/>
      </c>
      <c r="C92" s="255" t="s">
        <v>275</v>
      </c>
      <c r="D92" s="102"/>
      <c r="E92" s="103"/>
      <c r="F92" s="151">
        <f t="shared" ca="1" si="9"/>
        <v>0</v>
      </c>
      <c r="G92" s="103"/>
      <c r="H92" s="103"/>
      <c r="I92" s="103"/>
      <c r="J92" s="103"/>
      <c r="K92" s="103"/>
      <c r="L92" s="103"/>
      <c r="M92" s="103"/>
      <c r="N92" s="103"/>
      <c r="O92" s="103"/>
      <c r="P92" s="103"/>
      <c r="Q92" s="103"/>
      <c r="R92" s="103"/>
      <c r="S92" s="103"/>
      <c r="T92" s="103"/>
      <c r="U92" s="103"/>
      <c r="V92" s="103"/>
      <c r="W92" s="103"/>
      <c r="X92" s="103"/>
      <c r="Y92" s="103"/>
      <c r="Z92" s="32">
        <f t="shared" ca="1" si="6"/>
        <v>0</v>
      </c>
      <c r="AA92" s="68">
        <f t="shared" ca="1" si="10"/>
        <v>0</v>
      </c>
    </row>
    <row r="93" spans="1:27" x14ac:dyDescent="0.3">
      <c r="A93" s="74">
        <f>ROWS($12:93)-1</f>
        <v>81</v>
      </c>
      <c r="B93" s="102"/>
      <c r="C93" s="102"/>
      <c r="D93" s="102"/>
      <c r="E93" s="103"/>
      <c r="F93" s="151">
        <f t="shared" ca="1" si="9"/>
        <v>0</v>
      </c>
      <c r="G93" s="103"/>
      <c r="H93" s="103"/>
      <c r="I93" s="103"/>
      <c r="J93" s="103"/>
      <c r="K93" s="103"/>
      <c r="L93" s="103"/>
      <c r="M93" s="103"/>
      <c r="N93" s="103"/>
      <c r="O93" s="103"/>
      <c r="P93" s="103"/>
      <c r="Q93" s="103"/>
      <c r="R93" s="103"/>
      <c r="S93" s="103"/>
      <c r="T93" s="103"/>
      <c r="U93" s="103"/>
      <c r="V93" s="103"/>
      <c r="W93" s="103"/>
      <c r="X93" s="103"/>
      <c r="Y93" s="103"/>
      <c r="Z93" s="32">
        <f t="shared" ca="1" si="6"/>
        <v>0</v>
      </c>
      <c r="AA93" s="68">
        <f t="shared" ca="1" si="10"/>
        <v>0</v>
      </c>
    </row>
    <row r="94" spans="1:27" x14ac:dyDescent="0.3">
      <c r="A94" s="74">
        <f>ROWS($12:94)-1</f>
        <v>82</v>
      </c>
      <c r="B94" s="102"/>
      <c r="C94" s="102"/>
      <c r="D94" s="102"/>
      <c r="E94" s="103"/>
      <c r="F94" s="151">
        <f t="shared" ca="1" si="9"/>
        <v>0</v>
      </c>
      <c r="G94" s="103"/>
      <c r="H94" s="103"/>
      <c r="I94" s="103"/>
      <c r="J94" s="103"/>
      <c r="K94" s="103"/>
      <c r="L94" s="103"/>
      <c r="M94" s="103"/>
      <c r="N94" s="103"/>
      <c r="O94" s="103"/>
      <c r="P94" s="103"/>
      <c r="Q94" s="103"/>
      <c r="R94" s="103"/>
      <c r="S94" s="103"/>
      <c r="T94" s="103"/>
      <c r="U94" s="103"/>
      <c r="V94" s="103"/>
      <c r="W94" s="103"/>
      <c r="X94" s="103"/>
      <c r="Y94" s="103"/>
      <c r="Z94" s="32">
        <f t="shared" ref="Z94:Z103" ca="1" si="11">SUM(F94:Y94)</f>
        <v>0</v>
      </c>
      <c r="AA94" s="68">
        <f t="shared" ca="1" si="10"/>
        <v>0</v>
      </c>
    </row>
    <row r="95" spans="1:27" x14ac:dyDescent="0.3">
      <c r="A95" s="74">
        <f>ROWS($12:95)-1</f>
        <v>83</v>
      </c>
      <c r="B95" s="102"/>
      <c r="C95" s="102"/>
      <c r="D95" s="102"/>
      <c r="E95" s="103"/>
      <c r="F95" s="151">
        <f t="shared" ca="1" si="9"/>
        <v>0</v>
      </c>
      <c r="G95" s="103"/>
      <c r="H95" s="103"/>
      <c r="I95" s="103"/>
      <c r="J95" s="103"/>
      <c r="K95" s="103"/>
      <c r="L95" s="103"/>
      <c r="M95" s="103"/>
      <c r="N95" s="103"/>
      <c r="O95" s="103"/>
      <c r="P95" s="103"/>
      <c r="Q95" s="103"/>
      <c r="R95" s="103"/>
      <c r="S95" s="103"/>
      <c r="T95" s="103"/>
      <c r="U95" s="103"/>
      <c r="V95" s="103"/>
      <c r="W95" s="103"/>
      <c r="X95" s="103"/>
      <c r="Y95" s="103"/>
      <c r="Z95" s="32">
        <f t="shared" ca="1" si="11"/>
        <v>0</v>
      </c>
      <c r="AA95" s="68">
        <f t="shared" ca="1" si="10"/>
        <v>0</v>
      </c>
    </row>
    <row r="96" spans="1:27" x14ac:dyDescent="0.3">
      <c r="A96" s="74">
        <f>ROWS($12:96)-1</f>
        <v>84</v>
      </c>
      <c r="B96" s="102"/>
      <c r="C96" s="102"/>
      <c r="D96" s="102"/>
      <c r="E96" s="103"/>
      <c r="F96" s="151">
        <f t="shared" ca="1" si="9"/>
        <v>0</v>
      </c>
      <c r="G96" s="103"/>
      <c r="H96" s="103"/>
      <c r="I96" s="103"/>
      <c r="J96" s="103"/>
      <c r="K96" s="103"/>
      <c r="L96" s="103"/>
      <c r="M96" s="103"/>
      <c r="N96" s="103"/>
      <c r="O96" s="103"/>
      <c r="P96" s="103"/>
      <c r="Q96" s="103"/>
      <c r="R96" s="103"/>
      <c r="S96" s="103"/>
      <c r="T96" s="103"/>
      <c r="U96" s="103"/>
      <c r="V96" s="103"/>
      <c r="W96" s="103"/>
      <c r="X96" s="103"/>
      <c r="Y96" s="103"/>
      <c r="Z96" s="32">
        <f t="shared" ref="Z96:Z97" ca="1" si="12">SUM(F96:Y96)</f>
        <v>0</v>
      </c>
      <c r="AA96" s="68">
        <f t="shared" ca="1" si="10"/>
        <v>0</v>
      </c>
    </row>
    <row r="97" spans="1:27" x14ac:dyDescent="0.3">
      <c r="A97" s="74">
        <f>ROWS($12:97)-1</f>
        <v>85</v>
      </c>
      <c r="B97" s="102"/>
      <c r="C97" s="102"/>
      <c r="D97" s="102"/>
      <c r="E97" s="103"/>
      <c r="F97" s="151">
        <f t="shared" ca="1" si="9"/>
        <v>0</v>
      </c>
      <c r="G97" s="103"/>
      <c r="H97" s="103"/>
      <c r="I97" s="103"/>
      <c r="J97" s="103"/>
      <c r="K97" s="103"/>
      <c r="L97" s="103"/>
      <c r="M97" s="103"/>
      <c r="N97" s="103"/>
      <c r="O97" s="103"/>
      <c r="P97" s="103"/>
      <c r="Q97" s="103"/>
      <c r="R97" s="103"/>
      <c r="S97" s="103"/>
      <c r="T97" s="103"/>
      <c r="U97" s="103"/>
      <c r="V97" s="103"/>
      <c r="W97" s="103"/>
      <c r="X97" s="103"/>
      <c r="Y97" s="103"/>
      <c r="Z97" s="32">
        <f t="shared" ca="1" si="12"/>
        <v>0</v>
      </c>
      <c r="AA97" s="68">
        <f t="shared" ca="1" si="10"/>
        <v>0</v>
      </c>
    </row>
    <row r="98" spans="1:27" x14ac:dyDescent="0.3">
      <c r="A98" s="74">
        <f>ROWS($12:98)-1</f>
        <v>86</v>
      </c>
      <c r="B98" s="102"/>
      <c r="C98" s="102"/>
      <c r="D98" s="102"/>
      <c r="E98" s="103"/>
      <c r="F98" s="151">
        <f t="shared" ca="1" si="9"/>
        <v>0</v>
      </c>
      <c r="G98" s="103"/>
      <c r="H98" s="103"/>
      <c r="I98" s="103"/>
      <c r="J98" s="103"/>
      <c r="K98" s="103"/>
      <c r="L98" s="103"/>
      <c r="M98" s="103"/>
      <c r="N98" s="103"/>
      <c r="O98" s="103"/>
      <c r="P98" s="103"/>
      <c r="Q98" s="103"/>
      <c r="R98" s="103"/>
      <c r="S98" s="103"/>
      <c r="T98" s="103"/>
      <c r="U98" s="103"/>
      <c r="V98" s="103"/>
      <c r="W98" s="103"/>
      <c r="X98" s="103"/>
      <c r="Y98" s="103"/>
      <c r="Z98" s="32">
        <f t="shared" ca="1" si="11"/>
        <v>0</v>
      </c>
      <c r="AA98" s="68">
        <f t="shared" ca="1" si="10"/>
        <v>0</v>
      </c>
    </row>
    <row r="99" spans="1:27" x14ac:dyDescent="0.3">
      <c r="A99" s="74">
        <f>ROWS($12:99)-1</f>
        <v>87</v>
      </c>
      <c r="B99" s="102"/>
      <c r="C99" s="102"/>
      <c r="D99" s="102"/>
      <c r="E99" s="103"/>
      <c r="F99" s="151">
        <f t="shared" ca="1" si="9"/>
        <v>0</v>
      </c>
      <c r="G99" s="103"/>
      <c r="H99" s="103"/>
      <c r="I99" s="103"/>
      <c r="J99" s="103"/>
      <c r="K99" s="103"/>
      <c r="L99" s="103"/>
      <c r="M99" s="103"/>
      <c r="N99" s="103"/>
      <c r="O99" s="103"/>
      <c r="P99" s="103"/>
      <c r="Q99" s="103"/>
      <c r="R99" s="103"/>
      <c r="S99" s="103"/>
      <c r="T99" s="103"/>
      <c r="U99" s="103"/>
      <c r="V99" s="103"/>
      <c r="W99" s="103"/>
      <c r="X99" s="103"/>
      <c r="Y99" s="103"/>
      <c r="Z99" s="32">
        <f t="shared" ca="1" si="11"/>
        <v>0</v>
      </c>
      <c r="AA99" s="68">
        <f t="shared" ca="1" si="10"/>
        <v>0</v>
      </c>
    </row>
    <row r="100" spans="1:27" x14ac:dyDescent="0.3">
      <c r="A100" s="74">
        <f>ROWS($12:100)-1</f>
        <v>88</v>
      </c>
      <c r="B100" s="102"/>
      <c r="C100" s="102"/>
      <c r="D100" s="102"/>
      <c r="E100" s="103"/>
      <c r="F100" s="151">
        <f t="shared" ca="1" si="9"/>
        <v>0</v>
      </c>
      <c r="G100" s="103"/>
      <c r="H100" s="103"/>
      <c r="I100" s="103"/>
      <c r="J100" s="103"/>
      <c r="K100" s="103"/>
      <c r="L100" s="103"/>
      <c r="M100" s="103"/>
      <c r="N100" s="103"/>
      <c r="O100" s="103"/>
      <c r="P100" s="103"/>
      <c r="Q100" s="103"/>
      <c r="R100" s="103"/>
      <c r="S100" s="103"/>
      <c r="T100" s="103"/>
      <c r="U100" s="103"/>
      <c r="V100" s="103"/>
      <c r="W100" s="103"/>
      <c r="X100" s="103"/>
      <c r="Y100" s="103"/>
      <c r="Z100" s="32">
        <f t="shared" ca="1" si="11"/>
        <v>0</v>
      </c>
      <c r="AA100" s="68">
        <f t="shared" ca="1" si="10"/>
        <v>0</v>
      </c>
    </row>
    <row r="101" spans="1:27" x14ac:dyDescent="0.3">
      <c r="A101" s="74">
        <f>ROWS($12:101)-1</f>
        <v>89</v>
      </c>
      <c r="B101" s="102"/>
      <c r="C101" s="102"/>
      <c r="D101" s="102"/>
      <c r="E101" s="103"/>
      <c r="F101" s="151">
        <f t="shared" ca="1" si="9"/>
        <v>0</v>
      </c>
      <c r="G101" s="103"/>
      <c r="H101" s="103"/>
      <c r="I101" s="103"/>
      <c r="J101" s="103"/>
      <c r="K101" s="103"/>
      <c r="L101" s="103"/>
      <c r="M101" s="103"/>
      <c r="N101" s="103"/>
      <c r="O101" s="103"/>
      <c r="P101" s="103"/>
      <c r="Q101" s="103"/>
      <c r="R101" s="103"/>
      <c r="S101" s="103"/>
      <c r="T101" s="103"/>
      <c r="U101" s="103"/>
      <c r="V101" s="103"/>
      <c r="W101" s="103"/>
      <c r="X101" s="103"/>
      <c r="Y101" s="103"/>
      <c r="Z101" s="32">
        <f t="shared" ca="1" si="11"/>
        <v>0</v>
      </c>
      <c r="AA101" s="68">
        <f t="shared" ca="1" si="10"/>
        <v>0</v>
      </c>
    </row>
    <row r="102" spans="1:27" x14ac:dyDescent="0.3">
      <c r="A102" s="74">
        <f>ROWS($12:102)-1</f>
        <v>90</v>
      </c>
      <c r="B102" s="102"/>
      <c r="C102" s="102"/>
      <c r="D102" s="102"/>
      <c r="E102" s="103"/>
      <c r="F102" s="151">
        <f t="shared" ca="1" si="9"/>
        <v>0</v>
      </c>
      <c r="G102" s="103"/>
      <c r="H102" s="103"/>
      <c r="I102" s="103"/>
      <c r="J102" s="103"/>
      <c r="K102" s="103"/>
      <c r="L102" s="103"/>
      <c r="M102" s="103"/>
      <c r="N102" s="103"/>
      <c r="O102" s="103"/>
      <c r="P102" s="103"/>
      <c r="Q102" s="103"/>
      <c r="R102" s="103"/>
      <c r="S102" s="103"/>
      <c r="T102" s="103"/>
      <c r="U102" s="103"/>
      <c r="V102" s="103"/>
      <c r="W102" s="103"/>
      <c r="X102" s="103"/>
      <c r="Y102" s="103"/>
      <c r="Z102" s="32">
        <f t="shared" ca="1" si="11"/>
        <v>0</v>
      </c>
      <c r="AA102" s="68">
        <f t="shared" ca="1" si="10"/>
        <v>0</v>
      </c>
    </row>
    <row r="103" spans="1:27" x14ac:dyDescent="0.3">
      <c r="A103" s="74">
        <f>ROWS($12:103)-1</f>
        <v>91</v>
      </c>
      <c r="B103" s="102"/>
      <c r="C103" s="102"/>
      <c r="D103" s="102"/>
      <c r="E103" s="103"/>
      <c r="F103" s="151">
        <f t="shared" ca="1" si="9"/>
        <v>0</v>
      </c>
      <c r="G103" s="103"/>
      <c r="H103" s="103"/>
      <c r="I103" s="103"/>
      <c r="J103" s="103"/>
      <c r="K103" s="103"/>
      <c r="L103" s="103"/>
      <c r="M103" s="103"/>
      <c r="N103" s="103"/>
      <c r="O103" s="103"/>
      <c r="P103" s="103"/>
      <c r="Q103" s="103"/>
      <c r="R103" s="103"/>
      <c r="S103" s="103"/>
      <c r="T103" s="103"/>
      <c r="U103" s="103"/>
      <c r="V103" s="103"/>
      <c r="W103" s="103"/>
      <c r="X103" s="103"/>
      <c r="Y103" s="103"/>
      <c r="Z103" s="32">
        <f t="shared" ca="1" si="11"/>
        <v>0</v>
      </c>
      <c r="AA103" s="68">
        <f t="shared" ca="1" si="10"/>
        <v>0</v>
      </c>
    </row>
    <row r="104" spans="1:27" x14ac:dyDescent="0.3">
      <c r="A104" s="74">
        <f>ROWS($12:104)-1</f>
        <v>92</v>
      </c>
      <c r="B104" s="102"/>
      <c r="C104" s="102"/>
      <c r="D104" s="102"/>
      <c r="E104" s="103"/>
      <c r="F104" s="151">
        <f t="shared" ca="1" si="9"/>
        <v>0</v>
      </c>
      <c r="G104" s="103"/>
      <c r="H104" s="103"/>
      <c r="I104" s="103"/>
      <c r="J104" s="103"/>
      <c r="K104" s="103"/>
      <c r="L104" s="103"/>
      <c r="M104" s="103"/>
      <c r="N104" s="103"/>
      <c r="O104" s="103"/>
      <c r="P104" s="103"/>
      <c r="Q104" s="103"/>
      <c r="R104" s="103"/>
      <c r="S104" s="103"/>
      <c r="T104" s="103"/>
      <c r="U104" s="103"/>
      <c r="V104" s="103"/>
      <c r="W104" s="103"/>
      <c r="X104" s="103"/>
      <c r="Y104" s="103"/>
      <c r="Z104" s="32">
        <f t="shared" ca="1" si="6"/>
        <v>0</v>
      </c>
      <c r="AA104" s="68">
        <f t="shared" ca="1" si="10"/>
        <v>0</v>
      </c>
    </row>
    <row r="105" spans="1:27" x14ac:dyDescent="0.3">
      <c r="A105" s="74">
        <f>ROWS($12:105)-1</f>
        <v>93</v>
      </c>
      <c r="B105" s="102"/>
      <c r="C105" s="102"/>
      <c r="D105" s="102"/>
      <c r="E105" s="103"/>
      <c r="F105" s="151">
        <f t="shared" ca="1" si="9"/>
        <v>0</v>
      </c>
      <c r="G105" s="103"/>
      <c r="H105" s="103"/>
      <c r="I105" s="103"/>
      <c r="J105" s="103"/>
      <c r="K105" s="103"/>
      <c r="L105" s="103"/>
      <c r="M105" s="103"/>
      <c r="N105" s="103"/>
      <c r="O105" s="103"/>
      <c r="P105" s="103"/>
      <c r="Q105" s="103"/>
      <c r="R105" s="103"/>
      <c r="S105" s="103"/>
      <c r="T105" s="103"/>
      <c r="U105" s="103"/>
      <c r="V105" s="103"/>
      <c r="W105" s="103"/>
      <c r="X105" s="103"/>
      <c r="Y105" s="103"/>
      <c r="Z105" s="32">
        <f t="shared" ca="1" si="6"/>
        <v>0</v>
      </c>
      <c r="AA105" s="68">
        <f t="shared" ca="1" si="10"/>
        <v>0</v>
      </c>
    </row>
    <row r="106" spans="1:27" x14ac:dyDescent="0.3">
      <c r="A106" s="74">
        <f>ROWS($12:106)-1</f>
        <v>94</v>
      </c>
      <c r="B106" s="102"/>
      <c r="C106" s="102"/>
      <c r="D106" s="102"/>
      <c r="E106" s="103"/>
      <c r="F106" s="151">
        <f t="shared" ca="1" si="9"/>
        <v>0</v>
      </c>
      <c r="G106" s="103"/>
      <c r="H106" s="103"/>
      <c r="I106" s="103"/>
      <c r="J106" s="103"/>
      <c r="K106" s="103"/>
      <c r="L106" s="103"/>
      <c r="M106" s="103"/>
      <c r="N106" s="103"/>
      <c r="O106" s="103"/>
      <c r="P106" s="103"/>
      <c r="Q106" s="103"/>
      <c r="R106" s="103"/>
      <c r="S106" s="103"/>
      <c r="T106" s="103"/>
      <c r="U106" s="103"/>
      <c r="V106" s="103"/>
      <c r="W106" s="103"/>
      <c r="X106" s="103"/>
      <c r="Y106" s="103"/>
      <c r="Z106" s="32">
        <f t="shared" ca="1" si="6"/>
        <v>0</v>
      </c>
      <c r="AA106" s="68">
        <f t="shared" ca="1" si="10"/>
        <v>0</v>
      </c>
    </row>
    <row r="107" spans="1:27" x14ac:dyDescent="0.3">
      <c r="A107" s="74">
        <f>ROWS($12:107)-1</f>
        <v>95</v>
      </c>
      <c r="B107" s="102"/>
      <c r="C107" s="102"/>
      <c r="D107" s="102"/>
      <c r="E107" s="103"/>
      <c r="F107" s="151">
        <f t="shared" ca="1" si="9"/>
        <v>0</v>
      </c>
      <c r="G107" s="103"/>
      <c r="H107" s="103"/>
      <c r="I107" s="103"/>
      <c r="J107" s="103"/>
      <c r="K107" s="103"/>
      <c r="L107" s="103"/>
      <c r="M107" s="103"/>
      <c r="N107" s="103"/>
      <c r="O107" s="103"/>
      <c r="P107" s="103"/>
      <c r="Q107" s="103"/>
      <c r="R107" s="103"/>
      <c r="S107" s="103"/>
      <c r="T107" s="103"/>
      <c r="U107" s="103"/>
      <c r="V107" s="103"/>
      <c r="W107" s="103"/>
      <c r="X107" s="103"/>
      <c r="Y107" s="103"/>
      <c r="Z107" s="32">
        <f t="shared" ca="1" si="6"/>
        <v>0</v>
      </c>
      <c r="AA107" s="68">
        <f t="shared" ca="1" si="10"/>
        <v>0</v>
      </c>
    </row>
    <row r="108" spans="1:27" x14ac:dyDescent="0.3">
      <c r="A108" s="74">
        <f>ROWS($12:108)-1</f>
        <v>96</v>
      </c>
      <c r="B108" s="102"/>
      <c r="C108" s="102"/>
      <c r="D108" s="102"/>
      <c r="E108" s="103"/>
      <c r="F108" s="151">
        <f t="shared" ca="1" si="9"/>
        <v>0</v>
      </c>
      <c r="G108" s="103"/>
      <c r="H108" s="103"/>
      <c r="I108" s="103"/>
      <c r="J108" s="103"/>
      <c r="K108" s="103"/>
      <c r="L108" s="103"/>
      <c r="M108" s="103"/>
      <c r="N108" s="103"/>
      <c r="O108" s="103"/>
      <c r="P108" s="103"/>
      <c r="Q108" s="103"/>
      <c r="R108" s="103"/>
      <c r="S108" s="103"/>
      <c r="T108" s="103"/>
      <c r="U108" s="103"/>
      <c r="V108" s="103"/>
      <c r="W108" s="103"/>
      <c r="X108" s="103"/>
      <c r="Y108" s="103"/>
      <c r="Z108" s="32">
        <f t="shared" ca="1" si="6"/>
        <v>0</v>
      </c>
      <c r="AA108" s="68">
        <f t="shared" ca="1" si="10"/>
        <v>0</v>
      </c>
    </row>
    <row r="109" spans="1:27" x14ac:dyDescent="0.3">
      <c r="A109" s="74">
        <f>ROWS($12:109)-1</f>
        <v>97</v>
      </c>
      <c r="B109" s="102"/>
      <c r="C109" s="102"/>
      <c r="D109" s="102"/>
      <c r="E109" s="103"/>
      <c r="F109" s="151">
        <f t="shared" ca="1" si="9"/>
        <v>0</v>
      </c>
      <c r="G109" s="103"/>
      <c r="H109" s="103"/>
      <c r="I109" s="103"/>
      <c r="J109" s="103"/>
      <c r="K109" s="103"/>
      <c r="L109" s="103"/>
      <c r="M109" s="103"/>
      <c r="N109" s="103"/>
      <c r="O109" s="103"/>
      <c r="P109" s="103"/>
      <c r="Q109" s="103"/>
      <c r="R109" s="103"/>
      <c r="S109" s="103"/>
      <c r="T109" s="103"/>
      <c r="U109" s="103"/>
      <c r="V109" s="103"/>
      <c r="W109" s="103"/>
      <c r="X109" s="103"/>
      <c r="Y109" s="103"/>
      <c r="Z109" s="32">
        <f t="shared" ca="1" si="6"/>
        <v>0</v>
      </c>
      <c r="AA109" s="68">
        <f t="shared" ca="1" si="10"/>
        <v>0</v>
      </c>
    </row>
    <row r="110" spans="1:27" x14ac:dyDescent="0.3">
      <c r="A110" s="74">
        <f>ROWS($12:110)-1</f>
        <v>98</v>
      </c>
      <c r="B110" s="102"/>
      <c r="C110" s="102"/>
      <c r="D110" s="102"/>
      <c r="E110" s="103"/>
      <c r="F110" s="151">
        <f t="shared" ca="1" si="9"/>
        <v>0</v>
      </c>
      <c r="G110" s="103"/>
      <c r="H110" s="103"/>
      <c r="I110" s="103"/>
      <c r="J110" s="103"/>
      <c r="K110" s="103"/>
      <c r="L110" s="103"/>
      <c r="M110" s="103"/>
      <c r="N110" s="103"/>
      <c r="O110" s="103"/>
      <c r="P110" s="103"/>
      <c r="Q110" s="103"/>
      <c r="R110" s="103"/>
      <c r="S110" s="103"/>
      <c r="T110" s="103"/>
      <c r="U110" s="103"/>
      <c r="V110" s="103"/>
      <c r="W110" s="103"/>
      <c r="X110" s="103"/>
      <c r="Y110" s="103"/>
      <c r="Z110" s="32">
        <f t="shared" ca="1" si="6"/>
        <v>0</v>
      </c>
      <c r="AA110" s="68">
        <f t="shared" ca="1" si="10"/>
        <v>0</v>
      </c>
    </row>
    <row r="111" spans="1:27" x14ac:dyDescent="0.3">
      <c r="A111" s="74">
        <f>ROWS($12:111)-1</f>
        <v>99</v>
      </c>
      <c r="B111" s="102"/>
      <c r="C111" s="102"/>
      <c r="D111" s="102"/>
      <c r="E111" s="103"/>
      <c r="F111" s="151">
        <f t="shared" ca="1" si="9"/>
        <v>0</v>
      </c>
      <c r="G111" s="103"/>
      <c r="H111" s="103"/>
      <c r="I111" s="103"/>
      <c r="J111" s="103"/>
      <c r="K111" s="103"/>
      <c r="L111" s="103"/>
      <c r="M111" s="103"/>
      <c r="N111" s="103"/>
      <c r="O111" s="103"/>
      <c r="P111" s="103"/>
      <c r="Q111" s="103"/>
      <c r="R111" s="103"/>
      <c r="S111" s="103"/>
      <c r="T111" s="103"/>
      <c r="U111" s="103"/>
      <c r="V111" s="103"/>
      <c r="W111" s="103"/>
      <c r="X111" s="103"/>
      <c r="Y111" s="103"/>
      <c r="Z111" s="32">
        <f t="shared" ca="1" si="6"/>
        <v>0</v>
      </c>
      <c r="AA111" s="68">
        <f t="shared" ca="1" si="10"/>
        <v>0</v>
      </c>
    </row>
    <row r="112" spans="1:27" x14ac:dyDescent="0.3">
      <c r="A112" s="74">
        <f>ROWS($12:112)-1</f>
        <v>100</v>
      </c>
      <c r="B112" s="102"/>
      <c r="C112" s="102"/>
      <c r="D112" s="102"/>
      <c r="E112" s="103"/>
      <c r="F112" s="151">
        <f t="shared" ca="1" si="9"/>
        <v>0</v>
      </c>
      <c r="G112" s="103"/>
      <c r="H112" s="103"/>
      <c r="I112" s="103"/>
      <c r="J112" s="103"/>
      <c r="K112" s="103"/>
      <c r="L112" s="103"/>
      <c r="M112" s="103"/>
      <c r="N112" s="103"/>
      <c r="O112" s="103"/>
      <c r="P112" s="103"/>
      <c r="Q112" s="103"/>
      <c r="R112" s="103"/>
      <c r="S112" s="103"/>
      <c r="T112" s="103"/>
      <c r="U112" s="103"/>
      <c r="V112" s="103"/>
      <c r="W112" s="103"/>
      <c r="X112" s="103"/>
      <c r="Y112" s="103"/>
      <c r="Z112" s="32">
        <f t="shared" ca="1" si="6"/>
        <v>0</v>
      </c>
      <c r="AA112" s="68">
        <f t="shared" ca="1" si="10"/>
        <v>0</v>
      </c>
    </row>
    <row r="113" spans="1:27" x14ac:dyDescent="0.3">
      <c r="A113" s="95"/>
      <c r="B113" s="88"/>
      <c r="C113" s="145"/>
      <c r="D113" s="108"/>
      <c r="E113" s="106"/>
      <c r="F113" s="90"/>
      <c r="G113" s="89"/>
      <c r="H113" s="89"/>
      <c r="I113" s="89"/>
      <c r="J113" s="89"/>
      <c r="K113" s="89"/>
      <c r="L113" s="89"/>
      <c r="M113" s="89"/>
      <c r="N113" s="89"/>
      <c r="O113" s="89"/>
      <c r="P113" s="89"/>
      <c r="Q113" s="89"/>
      <c r="R113" s="89"/>
      <c r="S113" s="89"/>
      <c r="T113" s="89"/>
      <c r="U113" s="89"/>
      <c r="V113" s="89"/>
      <c r="W113" s="89"/>
      <c r="X113" s="89"/>
      <c r="Y113" s="89"/>
      <c r="Z113" s="92"/>
      <c r="AA113" s="90"/>
    </row>
    <row r="114" spans="1:27" x14ac:dyDescent="0.3">
      <c r="B114" s="2" t="s">
        <v>38</v>
      </c>
      <c r="E114" s="32">
        <f>SUM(E13:E113)</f>
        <v>0</v>
      </c>
      <c r="F114" s="32">
        <f t="shared" ref="F114:Y114" ca="1" si="13">SUM(F13:F113)</f>
        <v>0</v>
      </c>
      <c r="G114" s="32">
        <f t="shared" si="13"/>
        <v>0</v>
      </c>
      <c r="H114" s="32">
        <f t="shared" si="13"/>
        <v>0</v>
      </c>
      <c r="I114" s="32">
        <f t="shared" si="13"/>
        <v>0</v>
      </c>
      <c r="J114" s="32">
        <f t="shared" si="13"/>
        <v>0</v>
      </c>
      <c r="K114" s="32">
        <f t="shared" si="13"/>
        <v>0</v>
      </c>
      <c r="L114" s="32">
        <f t="shared" si="13"/>
        <v>0</v>
      </c>
      <c r="M114" s="32">
        <f t="shared" si="13"/>
        <v>0</v>
      </c>
      <c r="N114" s="32">
        <f t="shared" si="13"/>
        <v>0</v>
      </c>
      <c r="O114" s="32">
        <f t="shared" si="13"/>
        <v>0</v>
      </c>
      <c r="P114" s="32">
        <f t="shared" si="13"/>
        <v>0</v>
      </c>
      <c r="Q114" s="32">
        <f t="shared" si="13"/>
        <v>0</v>
      </c>
      <c r="R114" s="32">
        <f t="shared" si="13"/>
        <v>0</v>
      </c>
      <c r="S114" s="32">
        <f t="shared" si="13"/>
        <v>0</v>
      </c>
      <c r="T114" s="32">
        <f t="shared" si="13"/>
        <v>0</v>
      </c>
      <c r="U114" s="32">
        <f t="shared" si="13"/>
        <v>0</v>
      </c>
      <c r="V114" s="32">
        <f t="shared" si="13"/>
        <v>0</v>
      </c>
      <c r="W114" s="32">
        <f t="shared" si="13"/>
        <v>0</v>
      </c>
      <c r="X114" s="32">
        <f t="shared" si="13"/>
        <v>0</v>
      </c>
      <c r="Y114" s="32">
        <f t="shared" si="13"/>
        <v>0</v>
      </c>
      <c r="Z114" s="32">
        <f ca="1">SUM(Z13:Z113)</f>
        <v>0</v>
      </c>
      <c r="AA114" s="32">
        <f ca="1">SUM(AA13:AA113)</f>
        <v>0</v>
      </c>
    </row>
    <row r="118" spans="1:27" ht="18.95" customHeight="1" x14ac:dyDescent="0.3">
      <c r="A118" s="4" t="s">
        <v>183</v>
      </c>
      <c r="E118" s="146">
        <f>program_short</f>
        <v>0</v>
      </c>
      <c r="F118" s="147">
        <f t="shared" ref="F118:Y118" ca="1" si="14">OFFSET(house_anchor,F$7,0)</f>
        <v>0</v>
      </c>
      <c r="G118" s="147">
        <f t="shared" ca="1" si="14"/>
        <v>0</v>
      </c>
      <c r="H118" s="147">
        <f t="shared" ca="1" si="14"/>
        <v>0</v>
      </c>
      <c r="I118" s="147">
        <f t="shared" ca="1" si="14"/>
        <v>0</v>
      </c>
      <c r="J118" s="147">
        <f t="shared" ca="1" si="14"/>
        <v>0</v>
      </c>
      <c r="K118" s="147">
        <f t="shared" ca="1" si="14"/>
        <v>0</v>
      </c>
      <c r="L118" s="147">
        <f t="shared" ca="1" si="14"/>
        <v>0</v>
      </c>
      <c r="M118" s="147">
        <f t="shared" ca="1" si="14"/>
        <v>0</v>
      </c>
      <c r="N118" s="147">
        <f t="shared" ca="1" si="14"/>
        <v>0</v>
      </c>
      <c r="O118" s="147">
        <f t="shared" ca="1" si="14"/>
        <v>0</v>
      </c>
      <c r="P118" s="147">
        <f t="shared" ca="1" si="14"/>
        <v>0</v>
      </c>
      <c r="Q118" s="147">
        <f t="shared" ca="1" si="14"/>
        <v>0</v>
      </c>
      <c r="R118" s="147">
        <f t="shared" ca="1" si="14"/>
        <v>0</v>
      </c>
      <c r="S118" s="147">
        <f t="shared" ca="1" si="14"/>
        <v>0</v>
      </c>
      <c r="T118" s="147">
        <f t="shared" ca="1" si="14"/>
        <v>0</v>
      </c>
      <c r="U118" s="147">
        <f t="shared" ca="1" si="14"/>
        <v>0</v>
      </c>
      <c r="V118" s="147">
        <f t="shared" ca="1" si="14"/>
        <v>0</v>
      </c>
      <c r="W118" s="147">
        <f t="shared" ca="1" si="14"/>
        <v>0</v>
      </c>
      <c r="X118" s="147">
        <f t="shared" ca="1" si="14"/>
        <v>0</v>
      </c>
      <c r="Y118" s="147">
        <f t="shared" ca="1" si="14"/>
        <v>0</v>
      </c>
      <c r="Z118" s="147" t="s">
        <v>257</v>
      </c>
    </row>
    <row r="119" spans="1:27" ht="18.95" customHeight="1" x14ac:dyDescent="0.3">
      <c r="A119" s="4"/>
      <c r="D119" s="2" t="s">
        <v>280</v>
      </c>
      <c r="E119" s="148">
        <f>SUMIF($C$13:$C$112, "Property", E13:E112)</f>
        <v>0</v>
      </c>
      <c r="F119" s="148">
        <f t="shared" ref="F119:Z119" ca="1" si="15">SUMIF($C$13:$C$112, "Property", F13:F112)</f>
        <v>0</v>
      </c>
      <c r="G119" s="148">
        <f t="shared" si="15"/>
        <v>0</v>
      </c>
      <c r="H119" s="148">
        <f>SUMIF($C$13:$C$112, "Property", H13:H112)</f>
        <v>0</v>
      </c>
      <c r="I119" s="148">
        <f t="shared" si="15"/>
        <v>0</v>
      </c>
      <c r="J119" s="148">
        <f t="shared" si="15"/>
        <v>0</v>
      </c>
      <c r="K119" s="148">
        <f t="shared" si="15"/>
        <v>0</v>
      </c>
      <c r="L119" s="148">
        <f t="shared" si="15"/>
        <v>0</v>
      </c>
      <c r="M119" s="148">
        <f t="shared" si="15"/>
        <v>0</v>
      </c>
      <c r="N119" s="148">
        <f t="shared" si="15"/>
        <v>0</v>
      </c>
      <c r="O119" s="148">
        <f t="shared" si="15"/>
        <v>0</v>
      </c>
      <c r="P119" s="148">
        <f t="shared" si="15"/>
        <v>0</v>
      </c>
      <c r="Q119" s="148">
        <f t="shared" si="15"/>
        <v>0</v>
      </c>
      <c r="R119" s="148">
        <f t="shared" si="15"/>
        <v>0</v>
      </c>
      <c r="S119" s="148">
        <f t="shared" si="15"/>
        <v>0</v>
      </c>
      <c r="T119" s="148">
        <f t="shared" si="15"/>
        <v>0</v>
      </c>
      <c r="U119" s="148">
        <f t="shared" si="15"/>
        <v>0</v>
      </c>
      <c r="V119" s="148">
        <f t="shared" si="15"/>
        <v>0</v>
      </c>
      <c r="W119" s="148">
        <f t="shared" si="15"/>
        <v>0</v>
      </c>
      <c r="X119" s="148">
        <f t="shared" si="15"/>
        <v>0</v>
      </c>
      <c r="Y119" s="148">
        <f t="shared" si="15"/>
        <v>0</v>
      </c>
      <c r="Z119" s="148">
        <f t="shared" ca="1" si="15"/>
        <v>0</v>
      </c>
    </row>
    <row r="120" spans="1:27" ht="18.95" customHeight="1" x14ac:dyDescent="0.3">
      <c r="A120" s="4"/>
      <c r="D120" s="2" t="s">
        <v>281</v>
      </c>
      <c r="E120" s="148">
        <f>SUMIF($C$13:$C$112, "Vehicle", E13:E112)</f>
        <v>0</v>
      </c>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7" ht="18.95" customHeight="1" x14ac:dyDescent="0.3">
      <c r="A121" s="4"/>
      <c r="D121" s="2" t="s">
        <v>282</v>
      </c>
      <c r="E121" s="148">
        <f>E122-E119-E120</f>
        <v>0</v>
      </c>
      <c r="F121" s="148">
        <f t="shared" ref="F121:Z121" ca="1" si="16">F122-F119-F120</f>
        <v>0</v>
      </c>
      <c r="G121" s="148">
        <f t="shared" si="16"/>
        <v>0</v>
      </c>
      <c r="H121" s="148">
        <f t="shared" si="16"/>
        <v>0</v>
      </c>
      <c r="I121" s="148">
        <f t="shared" si="16"/>
        <v>0</v>
      </c>
      <c r="J121" s="148">
        <f t="shared" si="16"/>
        <v>0</v>
      </c>
      <c r="K121" s="148">
        <f t="shared" si="16"/>
        <v>0</v>
      </c>
      <c r="L121" s="148">
        <f t="shared" si="16"/>
        <v>0</v>
      </c>
      <c r="M121" s="148">
        <f t="shared" si="16"/>
        <v>0</v>
      </c>
      <c r="N121" s="148">
        <f t="shared" si="16"/>
        <v>0</v>
      </c>
      <c r="O121" s="148">
        <f t="shared" si="16"/>
        <v>0</v>
      </c>
      <c r="P121" s="148">
        <f t="shared" si="16"/>
        <v>0</v>
      </c>
      <c r="Q121" s="148">
        <f t="shared" si="16"/>
        <v>0</v>
      </c>
      <c r="R121" s="148">
        <f t="shared" si="16"/>
        <v>0</v>
      </c>
      <c r="S121" s="148">
        <f t="shared" si="16"/>
        <v>0</v>
      </c>
      <c r="T121" s="148">
        <f t="shared" si="16"/>
        <v>0</v>
      </c>
      <c r="U121" s="148">
        <f t="shared" si="16"/>
        <v>0</v>
      </c>
      <c r="V121" s="148">
        <f t="shared" si="16"/>
        <v>0</v>
      </c>
      <c r="W121" s="148">
        <f t="shared" si="16"/>
        <v>0</v>
      </c>
      <c r="X121" s="148">
        <f t="shared" si="16"/>
        <v>0</v>
      </c>
      <c r="Y121" s="148">
        <f t="shared" si="16"/>
        <v>0</v>
      </c>
      <c r="Z121" s="148">
        <f t="shared" ca="1" si="16"/>
        <v>0</v>
      </c>
    </row>
    <row r="122" spans="1:27" x14ac:dyDescent="0.3">
      <c r="D122" s="2" t="s">
        <v>283</v>
      </c>
      <c r="E122" s="30">
        <f>+E114</f>
        <v>0</v>
      </c>
      <c r="F122" s="30">
        <f t="shared" ref="F122:Y122" ca="1" si="17">+F$114</f>
        <v>0</v>
      </c>
      <c r="G122" s="30">
        <f t="shared" si="17"/>
        <v>0</v>
      </c>
      <c r="H122" s="30">
        <f t="shared" si="17"/>
        <v>0</v>
      </c>
      <c r="I122" s="30">
        <f t="shared" si="17"/>
        <v>0</v>
      </c>
      <c r="J122" s="30">
        <f t="shared" si="17"/>
        <v>0</v>
      </c>
      <c r="K122" s="30">
        <f t="shared" si="17"/>
        <v>0</v>
      </c>
      <c r="L122" s="30">
        <f t="shared" si="17"/>
        <v>0</v>
      </c>
      <c r="M122" s="30">
        <f t="shared" si="17"/>
        <v>0</v>
      </c>
      <c r="N122" s="30">
        <f t="shared" si="17"/>
        <v>0</v>
      </c>
      <c r="O122" s="30">
        <f t="shared" si="17"/>
        <v>0</v>
      </c>
      <c r="P122" s="30">
        <f t="shared" si="17"/>
        <v>0</v>
      </c>
      <c r="Q122" s="30">
        <f t="shared" si="17"/>
        <v>0</v>
      </c>
      <c r="R122" s="30">
        <f t="shared" si="17"/>
        <v>0</v>
      </c>
      <c r="S122" s="30">
        <f t="shared" si="17"/>
        <v>0</v>
      </c>
      <c r="T122" s="30">
        <f t="shared" si="17"/>
        <v>0</v>
      </c>
      <c r="U122" s="30">
        <f t="shared" si="17"/>
        <v>0</v>
      </c>
      <c r="V122" s="30">
        <f t="shared" si="17"/>
        <v>0</v>
      </c>
      <c r="W122" s="30">
        <f t="shared" si="17"/>
        <v>0</v>
      </c>
      <c r="X122" s="30">
        <f t="shared" si="17"/>
        <v>0</v>
      </c>
      <c r="Y122" s="30">
        <f t="shared" si="17"/>
        <v>0</v>
      </c>
      <c r="Z122" s="30">
        <f ca="1">+Z$114</f>
        <v>0</v>
      </c>
    </row>
  </sheetData>
  <sheetProtection sheet="1" objects="1" scenarios="1"/>
  <autoFilter ref="A12:AA112" xr:uid="{00000000-0009-0000-0000-000009000000}"/>
  <conditionalFormatting sqref="E1:Y1">
    <cfRule type="expression" dxfId="4" priority="3">
      <formula>E1="ERROR"</formula>
    </cfRule>
  </conditionalFormatting>
  <conditionalFormatting sqref="AA13:AA112">
    <cfRule type="expression" dxfId="3" priority="1">
      <formula>AA13&lt;&gt;0</formula>
    </cfRule>
  </conditionalFormatting>
  <pageMargins left="0.59055118110236227" right="0.39370078740157483" top="0.39370078740157483" bottom="0.59055118110236227" header="0.19685039370078741" footer="0.19685039370078741"/>
  <pageSetup paperSize="8" scale="42" orientation="landscape" horizontalDpi="300" verticalDpi="300" r:id="rId1"/>
  <headerFooter>
    <oddFooter>&amp;L&amp;9&amp;Z&amp;F
&amp;A&amp;R&amp;9Printed &amp;D at &amp;T
Page &amp;P of &amp;N</oddFooter>
  </headerFooter>
  <colBreaks count="1" manualBreakCount="1">
    <brk id="5" max="1048575" man="1"/>
  </col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I91"/>
  <sheetViews>
    <sheetView showGridLines="0" zoomScaleNormal="100" workbookViewId="0">
      <pane ySplit="12" topLeftCell="A13" activePane="bottomLeft" state="frozen"/>
      <selection pane="bottomLeft" activeCell="J18" sqref="J18"/>
    </sheetView>
  </sheetViews>
  <sheetFormatPr defaultColWidth="8.85546875" defaultRowHeight="15.75" x14ac:dyDescent="0.3"/>
  <cols>
    <col min="1" max="1" width="5.7109375" style="153" customWidth="1"/>
    <col min="2" max="2" width="35.7109375" style="153" customWidth="1"/>
    <col min="3" max="3" width="7.7109375" style="153" customWidth="1"/>
    <col min="4" max="5" width="13.7109375" style="153" customWidth="1"/>
    <col min="6" max="6" width="5.7109375" style="153" customWidth="1"/>
    <col min="7" max="9" width="13.7109375" style="153" customWidth="1"/>
    <col min="10" max="16384" width="8.85546875" style="153"/>
  </cols>
  <sheetData>
    <row r="1" spans="1:9" x14ac:dyDescent="0.3">
      <c r="A1" s="153" t="str">
        <f>+DSO</f>
        <v>Your Organisation</v>
      </c>
    </row>
    <row r="2" spans="1:9" x14ac:dyDescent="0.3">
      <c r="A2" s="154" t="str">
        <f>+title</f>
        <v xml:space="preserve">Single Product Costing &amp; Pricing Model </v>
      </c>
    </row>
    <row r="3" spans="1:9" x14ac:dyDescent="0.3">
      <c r="A3" s="157" t="str">
        <f ca="1">program_title&amp;" "&amp;year&amp;+" Rev"&amp;+current_rev</f>
        <v xml:space="preserve">  RevA</v>
      </c>
    </row>
    <row r="4" spans="1:9" x14ac:dyDescent="0.3">
      <c r="A4" s="157"/>
    </row>
    <row r="5" spans="1:9" ht="30" x14ac:dyDescent="0.4">
      <c r="A5" s="155" t="str">
        <f ca="1">RIGHT(CELL("filename",A5),LEN(CELL("filename",A5))-FIND("]",CELL("filename",A5)))</f>
        <v>Program_Pricing</v>
      </c>
    </row>
    <row r="6" spans="1:9" x14ac:dyDescent="0.3">
      <c r="D6" s="169"/>
    </row>
    <row r="7" spans="1:9" x14ac:dyDescent="0.3">
      <c r="D7" s="168"/>
    </row>
    <row r="12" spans="1:9" ht="45" customHeight="1" x14ac:dyDescent="0.3">
      <c r="A12" s="182" t="s">
        <v>39</v>
      </c>
      <c r="B12" s="182" t="s">
        <v>156</v>
      </c>
      <c r="C12" s="182" t="s">
        <v>101</v>
      </c>
      <c r="D12" s="230" t="str">
        <f>program_short&amp;"
Annual Total"</f>
        <v xml:space="preserve">
Annual Total</v>
      </c>
      <c r="G12" s="182" t="s">
        <v>250</v>
      </c>
      <c r="H12" s="182" t="s">
        <v>177</v>
      </c>
      <c r="I12" s="182" t="s">
        <v>179</v>
      </c>
    </row>
    <row r="14" spans="1:9" ht="18.75" x14ac:dyDescent="0.3">
      <c r="A14" s="256">
        <f>MAX(A$11:A13)+1</f>
        <v>1</v>
      </c>
      <c r="B14" s="229" t="s">
        <v>107</v>
      </c>
    </row>
    <row r="15" spans="1:9" x14ac:dyDescent="0.3">
      <c r="B15" s="153" t="s">
        <v>104</v>
      </c>
      <c r="D15" s="257">
        <f>program_SDU</f>
        <v>0</v>
      </c>
    </row>
    <row r="16" spans="1:9" x14ac:dyDescent="0.3">
      <c r="B16" s="153" t="s">
        <v>105</v>
      </c>
      <c r="C16" s="167" t="s">
        <v>101</v>
      </c>
      <c r="D16" s="231">
        <f>SDU_peryear</f>
        <v>0</v>
      </c>
      <c r="E16" s="167"/>
    </row>
    <row r="18" spans="1:9" x14ac:dyDescent="0.3">
      <c r="C18" s="167"/>
      <c r="E18" s="167"/>
    </row>
    <row r="19" spans="1:9" x14ac:dyDescent="0.3">
      <c r="C19" s="167"/>
      <c r="E19" s="167"/>
    </row>
    <row r="20" spans="1:9" x14ac:dyDescent="0.3">
      <c r="C20" s="167"/>
      <c r="E20" s="167"/>
    </row>
    <row r="21" spans="1:9" ht="18.75" x14ac:dyDescent="0.3">
      <c r="A21" s="256">
        <f>MAX(A$11:A20)+1</f>
        <v>2</v>
      </c>
      <c r="B21" s="229" t="s">
        <v>276</v>
      </c>
      <c r="C21" s="167"/>
      <c r="E21" s="167"/>
    </row>
    <row r="22" spans="1:9" x14ac:dyDescent="0.3">
      <c r="B22" s="153" t="s">
        <v>110</v>
      </c>
      <c r="C22" s="167" t="s">
        <v>113</v>
      </c>
      <c r="D22" s="234">
        <f>people_direct</f>
        <v>0</v>
      </c>
      <c r="E22" s="167"/>
      <c r="G22" s="258">
        <f t="shared" ref="G22:G27" si="0">D22</f>
        <v>0</v>
      </c>
      <c r="H22" s="103"/>
      <c r="I22" s="172">
        <f>+G22-H22</f>
        <v>0</v>
      </c>
    </row>
    <row r="23" spans="1:9" x14ac:dyDescent="0.3">
      <c r="B23" s="153" t="s">
        <v>111</v>
      </c>
      <c r="C23" s="167" t="s">
        <v>113</v>
      </c>
      <c r="D23" s="234">
        <f>people_indirect</f>
        <v>0</v>
      </c>
      <c r="E23" s="167"/>
      <c r="G23" s="258">
        <f t="shared" si="0"/>
        <v>0</v>
      </c>
      <c r="H23" s="103"/>
      <c r="I23" s="172">
        <f>+G23-H23</f>
        <v>0</v>
      </c>
    </row>
    <row r="24" spans="1:9" x14ac:dyDescent="0.3">
      <c r="B24" s="153" t="s">
        <v>108</v>
      </c>
      <c r="C24" s="167" t="s">
        <v>113</v>
      </c>
      <c r="D24" s="234">
        <f>property_total</f>
        <v>0</v>
      </c>
      <c r="E24" s="167"/>
      <c r="G24" s="258">
        <f t="shared" si="0"/>
        <v>0</v>
      </c>
      <c r="H24" s="103"/>
      <c r="I24" s="172">
        <f>+G24-H24</f>
        <v>0</v>
      </c>
    </row>
    <row r="25" spans="1:9" x14ac:dyDescent="0.3">
      <c r="B25" s="153" t="s">
        <v>109</v>
      </c>
      <c r="C25" s="167" t="s">
        <v>113</v>
      </c>
      <c r="D25" s="234">
        <f>vehicle_total</f>
        <v>0</v>
      </c>
      <c r="E25" s="167"/>
      <c r="G25" s="258">
        <f t="shared" si="0"/>
        <v>0</v>
      </c>
      <c r="H25" s="103"/>
      <c r="I25" s="172">
        <f>+G25-H25</f>
        <v>0</v>
      </c>
    </row>
    <row r="26" spans="1:9" x14ac:dyDescent="0.3">
      <c r="B26" s="153" t="s">
        <v>112</v>
      </c>
      <c r="C26" s="167" t="s">
        <v>113</v>
      </c>
      <c r="D26" s="234">
        <f>HLOOKUP(program_short,direct_oh_summary_table,2,FALSE)</f>
        <v>0</v>
      </c>
      <c r="E26" s="167"/>
      <c r="G26" s="258">
        <f t="shared" si="0"/>
        <v>0</v>
      </c>
      <c r="H26" s="103"/>
      <c r="I26" s="172">
        <f>+G26-H26</f>
        <v>0</v>
      </c>
    </row>
    <row r="27" spans="1:9" x14ac:dyDescent="0.3">
      <c r="B27" s="153" t="s">
        <v>284</v>
      </c>
      <c r="C27" s="167" t="s">
        <v>113</v>
      </c>
      <c r="D27" s="172">
        <f>SUM(D22:D26)</f>
        <v>0</v>
      </c>
      <c r="E27" s="167"/>
      <c r="G27" s="258">
        <f t="shared" si="0"/>
        <v>0</v>
      </c>
      <c r="H27" s="172">
        <f>SUM(H22:H26)</f>
        <v>0</v>
      </c>
      <c r="I27" s="172">
        <f>SUM(I22:I26)</f>
        <v>0</v>
      </c>
    </row>
    <row r="28" spans="1:9" x14ac:dyDescent="0.3">
      <c r="B28" s="153" t="s">
        <v>285</v>
      </c>
      <c r="C28" s="167" t="s">
        <v>113</v>
      </c>
      <c r="D28" s="173">
        <f>IF(D16=0,0,ROUND(+D27/D16,2))</f>
        <v>0</v>
      </c>
      <c r="E28" s="167"/>
    </row>
    <row r="29" spans="1:9" x14ac:dyDescent="0.3">
      <c r="C29" s="167"/>
      <c r="E29" s="167"/>
    </row>
    <row r="30" spans="1:9" x14ac:dyDescent="0.3">
      <c r="C30" s="167"/>
      <c r="D30" s="167"/>
      <c r="E30" s="167"/>
    </row>
    <row r="31" spans="1:9" x14ac:dyDescent="0.3">
      <c r="C31" s="167"/>
      <c r="D31" s="167"/>
      <c r="E31" s="167"/>
    </row>
    <row r="32" spans="1:9" ht="18.75" x14ac:dyDescent="0.3">
      <c r="A32" s="256">
        <f>MAX(A$11:A31)+1</f>
        <v>3</v>
      </c>
      <c r="B32" s="229" t="s">
        <v>277</v>
      </c>
      <c r="C32" s="167"/>
      <c r="D32" s="167"/>
      <c r="E32" s="167"/>
    </row>
    <row r="33" spans="1:5" x14ac:dyDescent="0.3">
      <c r="B33" s="153" t="s">
        <v>108</v>
      </c>
      <c r="C33" s="167" t="s">
        <v>113</v>
      </c>
      <c r="D33" s="234">
        <f>Capital_Property</f>
        <v>0</v>
      </c>
      <c r="E33" s="167"/>
    </row>
    <row r="34" spans="1:5" x14ac:dyDescent="0.3">
      <c r="B34" s="153" t="s">
        <v>109</v>
      </c>
      <c r="C34" s="167" t="s">
        <v>113</v>
      </c>
      <c r="D34" s="234">
        <f>Capital_Vehicle</f>
        <v>0</v>
      </c>
      <c r="E34" s="167"/>
    </row>
    <row r="35" spans="1:5" x14ac:dyDescent="0.3">
      <c r="B35" s="153" t="s">
        <v>195</v>
      </c>
      <c r="C35" s="167" t="s">
        <v>113</v>
      </c>
      <c r="D35" s="260">
        <f>Capital_Other</f>
        <v>0</v>
      </c>
      <c r="E35" s="167"/>
    </row>
    <row r="36" spans="1:5" x14ac:dyDescent="0.3">
      <c r="B36" s="153" t="s">
        <v>278</v>
      </c>
      <c r="C36" s="167" t="s">
        <v>113</v>
      </c>
      <c r="D36" s="172">
        <f>SUM(D33:D35)</f>
        <v>0</v>
      </c>
      <c r="E36" s="167"/>
    </row>
    <row r="37" spans="1:5" x14ac:dyDescent="0.3">
      <c r="B37" s="153" t="s">
        <v>279</v>
      </c>
      <c r="C37" s="167" t="s">
        <v>113</v>
      </c>
      <c r="D37" s="173">
        <f>IF(D16=0,0,ROUND(+D36/D16,2))</f>
        <v>0</v>
      </c>
      <c r="E37" s="167"/>
    </row>
    <row r="38" spans="1:5" x14ac:dyDescent="0.3">
      <c r="C38" s="167"/>
      <c r="D38" s="167"/>
      <c r="E38" s="167"/>
    </row>
    <row r="39" spans="1:5" x14ac:dyDescent="0.3">
      <c r="C39" s="167"/>
      <c r="E39" s="167"/>
    </row>
    <row r="40" spans="1:5" x14ac:dyDescent="0.3">
      <c r="C40" s="167"/>
      <c r="E40" s="167"/>
    </row>
    <row r="41" spans="1:5" ht="18.75" x14ac:dyDescent="0.3">
      <c r="A41" s="256">
        <f>MAX(A$11:A40)+1</f>
        <v>4</v>
      </c>
      <c r="B41" s="229" t="s">
        <v>153</v>
      </c>
      <c r="C41" s="167"/>
      <c r="E41" s="167"/>
    </row>
    <row r="42" spans="1:5" x14ac:dyDescent="0.3">
      <c r="B42" s="153" t="s">
        <v>110</v>
      </c>
      <c r="C42" s="167" t="s">
        <v>113</v>
      </c>
      <c r="D42" s="261">
        <f>IF(D$16=0,0,+D22/D$16)</f>
        <v>0</v>
      </c>
      <c r="E42" s="167"/>
    </row>
    <row r="43" spans="1:5" x14ac:dyDescent="0.3">
      <c r="B43" s="153" t="s">
        <v>111</v>
      </c>
      <c r="C43" s="167" t="s">
        <v>113</v>
      </c>
      <c r="D43" s="261">
        <f>IF(D$16=0,0,+D23/D$16)</f>
        <v>0</v>
      </c>
      <c r="E43" s="167"/>
    </row>
    <row r="44" spans="1:5" x14ac:dyDescent="0.3">
      <c r="B44" s="153" t="s">
        <v>108</v>
      </c>
      <c r="C44" s="167" t="s">
        <v>113</v>
      </c>
      <c r="D44" s="261">
        <f>IF(D$16=0,0,+D24/D$16)</f>
        <v>0</v>
      </c>
      <c r="E44" s="167"/>
    </row>
    <row r="45" spans="1:5" x14ac:dyDescent="0.3">
      <c r="B45" s="153" t="s">
        <v>109</v>
      </c>
      <c r="C45" s="167" t="s">
        <v>113</v>
      </c>
      <c r="D45" s="261">
        <f>IF(D$16=0,0,+D25/D$16)</f>
        <v>0</v>
      </c>
      <c r="E45" s="167"/>
    </row>
    <row r="46" spans="1:5" x14ac:dyDescent="0.3">
      <c r="B46" s="153" t="s">
        <v>112</v>
      </c>
      <c r="C46" s="167" t="s">
        <v>113</v>
      </c>
      <c r="D46" s="261">
        <f>IF(D$16=0,0,+D26/D$16)</f>
        <v>0</v>
      </c>
      <c r="E46" s="167"/>
    </row>
    <row r="47" spans="1:5" x14ac:dyDescent="0.3">
      <c r="B47" s="153" t="s">
        <v>285</v>
      </c>
      <c r="C47" s="167" t="s">
        <v>113</v>
      </c>
      <c r="D47" s="173">
        <f>SUM(D42:D46)</f>
        <v>0</v>
      </c>
      <c r="E47" s="167"/>
    </row>
    <row r="48" spans="1:5" x14ac:dyDescent="0.3">
      <c r="C48" s="167"/>
      <c r="E48" s="167"/>
    </row>
    <row r="49" spans="1:5" x14ac:dyDescent="0.3">
      <c r="C49" s="167"/>
      <c r="E49" s="167"/>
    </row>
    <row r="50" spans="1:5" x14ac:dyDescent="0.3">
      <c r="C50" s="167"/>
      <c r="E50" s="167"/>
    </row>
    <row r="51" spans="1:5" ht="18.75" x14ac:dyDescent="0.3">
      <c r="A51" s="256">
        <f>MAX(A$11:A50)+1</f>
        <v>5</v>
      </c>
      <c r="B51" s="229" t="s">
        <v>228</v>
      </c>
      <c r="C51" s="167"/>
      <c r="E51" s="167"/>
    </row>
    <row r="52" spans="1:5" x14ac:dyDescent="0.3">
      <c r="B52" s="153" t="s">
        <v>229</v>
      </c>
      <c r="C52" s="167" t="s">
        <v>119</v>
      </c>
      <c r="D52" s="84"/>
      <c r="E52" s="167"/>
    </row>
    <row r="53" spans="1:5" x14ac:dyDescent="0.3">
      <c r="B53" s="153" t="s">
        <v>230</v>
      </c>
      <c r="C53" s="167" t="s">
        <v>119</v>
      </c>
      <c r="D53" s="84"/>
      <c r="E53" s="167"/>
    </row>
    <row r="54" spans="1:5" x14ac:dyDescent="0.3">
      <c r="B54" s="153" t="s">
        <v>118</v>
      </c>
      <c r="C54" s="167" t="s">
        <v>119</v>
      </c>
      <c r="D54" s="198">
        <f>SUM(D52:D53)</f>
        <v>0</v>
      </c>
      <c r="E54" s="167"/>
    </row>
    <row r="55" spans="1:5" x14ac:dyDescent="0.3">
      <c r="C55" s="167"/>
      <c r="E55" s="167"/>
    </row>
    <row r="56" spans="1:5" x14ac:dyDescent="0.3">
      <c r="C56" s="167"/>
      <c r="E56" s="167"/>
    </row>
    <row r="57" spans="1:5" x14ac:dyDescent="0.3">
      <c r="C57" s="167"/>
      <c r="E57" s="167"/>
    </row>
    <row r="58" spans="1:5" ht="18.75" x14ac:dyDescent="0.3">
      <c r="A58" s="256">
        <f>MAX(A$11:A57)+1</f>
        <v>6</v>
      </c>
      <c r="B58" s="229" t="s">
        <v>122</v>
      </c>
      <c r="C58" s="167"/>
      <c r="E58" s="167"/>
    </row>
    <row r="59" spans="1:5" x14ac:dyDescent="0.3">
      <c r="B59" s="153" t="s">
        <v>120</v>
      </c>
      <c r="C59" s="167" t="str">
        <f>+C28</f>
        <v>$</v>
      </c>
      <c r="D59" s="262">
        <f>+D47</f>
        <v>0</v>
      </c>
      <c r="E59" s="167"/>
    </row>
    <row r="60" spans="1:5" x14ac:dyDescent="0.3">
      <c r="B60" s="153" t="s">
        <v>121</v>
      </c>
      <c r="C60" s="167" t="s">
        <v>113</v>
      </c>
      <c r="D60" s="262">
        <f>ROUND(+D28*D54,2)</f>
        <v>0</v>
      </c>
      <c r="E60" s="167"/>
    </row>
    <row r="61" spans="1:5" x14ac:dyDescent="0.3">
      <c r="B61" s="153" t="s">
        <v>103</v>
      </c>
      <c r="C61" s="167" t="s">
        <v>113</v>
      </c>
      <c r="D61" s="173">
        <f>SUM(D59:D60)</f>
        <v>0</v>
      </c>
      <c r="E61" s="167"/>
    </row>
    <row r="62" spans="1:5" x14ac:dyDescent="0.3">
      <c r="C62" s="167"/>
      <c r="E62" s="167"/>
    </row>
    <row r="63" spans="1:5" ht="47.25" x14ac:dyDescent="0.3">
      <c r="B63" s="153" t="s">
        <v>175</v>
      </c>
      <c r="C63" s="167"/>
      <c r="D63" s="230" t="str">
        <f>+D12</f>
        <v xml:space="preserve">
Annual Total</v>
      </c>
      <c r="E63" s="167"/>
    </row>
    <row r="64" spans="1:5" x14ac:dyDescent="0.3">
      <c r="B64" s="153" t="s">
        <v>122</v>
      </c>
      <c r="C64" s="167" t="s">
        <v>113</v>
      </c>
      <c r="D64" s="263">
        <f>+D61</f>
        <v>0</v>
      </c>
      <c r="E64" s="167"/>
    </row>
    <row r="65" spans="1:9" x14ac:dyDescent="0.3">
      <c r="B65" s="153" t="s">
        <v>177</v>
      </c>
      <c r="C65" s="167" t="str">
        <f>+C43</f>
        <v>$</v>
      </c>
      <c r="D65" s="78"/>
      <c r="E65" s="167"/>
    </row>
    <row r="66" spans="1:9" x14ac:dyDescent="0.3">
      <c r="B66" s="153" t="s">
        <v>178</v>
      </c>
      <c r="C66" s="167" t="s">
        <v>113</v>
      </c>
      <c r="D66" s="264">
        <f>+D64-D65</f>
        <v>0</v>
      </c>
      <c r="E66" s="167"/>
    </row>
    <row r="67" spans="1:9" x14ac:dyDescent="0.3">
      <c r="B67" s="153" t="s">
        <v>178</v>
      </c>
      <c r="C67" s="167" t="s">
        <v>119</v>
      </c>
      <c r="D67" s="265">
        <f>IF(D65=0,0,+D66/D65)</f>
        <v>0</v>
      </c>
      <c r="E67" s="167"/>
    </row>
    <row r="68" spans="1:9" x14ac:dyDescent="0.3">
      <c r="C68" s="167"/>
      <c r="E68" s="167"/>
    </row>
    <row r="69" spans="1:9" x14ac:dyDescent="0.3">
      <c r="C69" s="167"/>
      <c r="E69" s="167"/>
    </row>
    <row r="70" spans="1:9" x14ac:dyDescent="0.3">
      <c r="C70" s="167"/>
      <c r="E70" s="167"/>
    </row>
    <row r="71" spans="1:9" ht="18.75" x14ac:dyDescent="0.3">
      <c r="A71" s="256">
        <f>MAX(A$11:A70)+1</f>
        <v>7</v>
      </c>
      <c r="B71" s="229" t="s">
        <v>123</v>
      </c>
      <c r="C71" s="167"/>
      <c r="E71" s="167"/>
    </row>
    <row r="72" spans="1:9" x14ac:dyDescent="0.3">
      <c r="B72" s="153" t="s">
        <v>124</v>
      </c>
      <c r="C72" s="167" t="s">
        <v>113</v>
      </c>
      <c r="D72" s="260">
        <f>ROUND(D16*D61,0)</f>
        <v>0</v>
      </c>
      <c r="E72" s="167"/>
      <c r="G72" s="258">
        <f>D72</f>
        <v>0</v>
      </c>
      <c r="H72" s="103"/>
      <c r="I72" s="172">
        <f>+G72-H72</f>
        <v>0</v>
      </c>
    </row>
    <row r="73" spans="1:9" x14ac:dyDescent="0.3">
      <c r="B73" s="153" t="s">
        <v>126</v>
      </c>
      <c r="C73" s="167" t="s">
        <v>113</v>
      </c>
      <c r="D73" s="260">
        <f>-D27</f>
        <v>0</v>
      </c>
      <c r="E73" s="167"/>
      <c r="G73" s="258">
        <f>D73</f>
        <v>0</v>
      </c>
      <c r="H73" s="111"/>
      <c r="I73" s="172">
        <f>+G73-H73</f>
        <v>0</v>
      </c>
    </row>
    <row r="74" spans="1:9" x14ac:dyDescent="0.3">
      <c r="B74" s="153" t="s">
        <v>125</v>
      </c>
      <c r="C74" s="167" t="s">
        <v>113</v>
      </c>
      <c r="D74" s="172">
        <f>SUM(D72:D73)</f>
        <v>0</v>
      </c>
      <c r="E74" s="167"/>
      <c r="G74" s="258">
        <f>D74</f>
        <v>0</v>
      </c>
      <c r="H74" s="172">
        <f>SUM(H72:H73)</f>
        <v>0</v>
      </c>
      <c r="I74" s="172">
        <f>SUM(I72:I73)</f>
        <v>0</v>
      </c>
    </row>
    <row r="75" spans="1:9" x14ac:dyDescent="0.3">
      <c r="B75" s="153" t="s">
        <v>127</v>
      </c>
      <c r="C75" s="167" t="s">
        <v>119</v>
      </c>
      <c r="D75" s="266">
        <f>IF(D72=0,0,+D74/D72)</f>
        <v>0</v>
      </c>
      <c r="E75" s="167"/>
      <c r="G75" s="266">
        <f>IF(G72=0,0,+G74/G72)</f>
        <v>0</v>
      </c>
      <c r="H75" s="266">
        <f>IF(H72=0,0,+H74/H72)</f>
        <v>0</v>
      </c>
    </row>
    <row r="76" spans="1:9" x14ac:dyDescent="0.3">
      <c r="C76" s="167"/>
      <c r="E76" s="167"/>
    </row>
    <row r="77" spans="1:9" x14ac:dyDescent="0.3">
      <c r="C77" s="167"/>
      <c r="E77" s="167"/>
    </row>
    <row r="78" spans="1:9" x14ac:dyDescent="0.3">
      <c r="C78" s="167"/>
    </row>
    <row r="79" spans="1:9" ht="18.75" x14ac:dyDescent="0.3">
      <c r="A79" s="256">
        <f>MAX(A$11:A78)+1</f>
        <v>8</v>
      </c>
      <c r="B79" s="229" t="s">
        <v>205</v>
      </c>
      <c r="C79" s="167"/>
    </row>
    <row r="80" spans="1:9" x14ac:dyDescent="0.3">
      <c r="B80" s="153" t="s">
        <v>133</v>
      </c>
      <c r="C80" s="167" t="s">
        <v>101</v>
      </c>
      <c r="D80" s="234">
        <f>IF((D61-D42-D44-D45-D46)=0,0,(+D23)/(D61-D42-D44-D45-D46))</f>
        <v>0</v>
      </c>
    </row>
    <row r="81" spans="1:4" x14ac:dyDescent="0.3">
      <c r="B81" s="153" t="s">
        <v>134</v>
      </c>
      <c r="C81" s="167" t="s">
        <v>101</v>
      </c>
      <c r="D81" s="234">
        <f>+D16-D80</f>
        <v>0</v>
      </c>
    </row>
    <row r="82" spans="1:4" x14ac:dyDescent="0.3">
      <c r="C82" s="167"/>
    </row>
    <row r="83" spans="1:4" ht="18.75" x14ac:dyDescent="0.3">
      <c r="B83" s="267" t="s">
        <v>154</v>
      </c>
      <c r="C83" s="167"/>
    </row>
    <row r="84" spans="1:4" x14ac:dyDescent="0.3">
      <c r="B84" s="235" t="s">
        <v>124</v>
      </c>
      <c r="C84" s="167" t="s">
        <v>113</v>
      </c>
      <c r="D84" s="260">
        <f>+D$80*D61</f>
        <v>0</v>
      </c>
    </row>
    <row r="85" spans="1:4" x14ac:dyDescent="0.3">
      <c r="B85" s="235" t="s">
        <v>126</v>
      </c>
      <c r="C85" s="167" t="s">
        <v>113</v>
      </c>
      <c r="D85" s="260">
        <f>-D23-(D80*(D42+D44+D45+D46))</f>
        <v>0</v>
      </c>
    </row>
    <row r="86" spans="1:4" x14ac:dyDescent="0.3">
      <c r="B86" s="235" t="s">
        <v>125</v>
      </c>
      <c r="C86" s="167" t="s">
        <v>113</v>
      </c>
      <c r="D86" s="172">
        <f>SUM(D84:D85)</f>
        <v>0</v>
      </c>
    </row>
    <row r="87" spans="1:4" x14ac:dyDescent="0.3">
      <c r="C87" s="167"/>
    </row>
    <row r="88" spans="1:4" ht="18.75" x14ac:dyDescent="0.3">
      <c r="A88" s="256">
        <f>MAX(A$11:A87)+1</f>
        <v>9</v>
      </c>
      <c r="B88" s="229" t="s">
        <v>264</v>
      </c>
      <c r="C88" s="167"/>
    </row>
    <row r="89" spans="1:4" x14ac:dyDescent="0.3">
      <c r="B89" s="153" t="s">
        <v>265</v>
      </c>
      <c r="C89" s="167" t="s">
        <v>101</v>
      </c>
      <c r="D89" s="78"/>
    </row>
    <row r="90" spans="1:4" x14ac:dyDescent="0.3">
      <c r="B90" s="153" t="s">
        <v>266</v>
      </c>
      <c r="C90" s="167" t="s">
        <v>113</v>
      </c>
      <c r="D90" s="172">
        <f>ROUND(+D64*D89,2)</f>
        <v>0</v>
      </c>
    </row>
    <row r="91" spans="1:4" x14ac:dyDescent="0.3">
      <c r="B91" s="153" t="s">
        <v>267</v>
      </c>
      <c r="C91" s="167" t="s">
        <v>113</v>
      </c>
      <c r="D91" s="172">
        <f>+D90*wpa</f>
        <v>0</v>
      </c>
    </row>
  </sheetData>
  <sheetProtection sheet="1" objects="1" scenarios="1"/>
  <pageMargins left="0.59055118110236227" right="0.39370078740157483" top="0.39370078740157483" bottom="0.59055118110236227" header="0.19685039370078741" footer="0.19685039370078741"/>
  <pageSetup paperSize="9" scale="57" orientation="portrait" horizontalDpi="300" verticalDpi="300" r:id="rId1"/>
  <headerFooter>
    <oddFooter>&amp;L&amp;9&amp;Z&amp;F
&amp;A&amp;R&amp;9Printed &amp;D at &amp;T
Page &amp;P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F92"/>
  <sheetViews>
    <sheetView showGridLines="0" zoomScaleNormal="100" workbookViewId="0">
      <pane xSplit="5" ySplit="12" topLeftCell="F52" activePane="bottomRight" state="frozen"/>
      <selection activeCell="B3" sqref="B3"/>
      <selection pane="topRight" activeCell="B3" sqref="B3"/>
      <selection pane="bottomLeft" activeCell="B3" sqref="B3"/>
      <selection pane="bottomRight" activeCell="S54" sqref="S54"/>
    </sheetView>
  </sheetViews>
  <sheetFormatPr defaultColWidth="8.85546875" defaultRowHeight="15.75" x14ac:dyDescent="0.3"/>
  <cols>
    <col min="1" max="1" width="5.7109375" style="153" customWidth="1"/>
    <col min="2" max="2" width="35.7109375" style="153" customWidth="1"/>
    <col min="3" max="3" width="7.7109375" style="153" customWidth="1"/>
    <col min="4" max="25" width="13.7109375" style="153" customWidth="1"/>
    <col min="26" max="26" width="14.7109375" style="153" customWidth="1"/>
    <col min="27" max="27" width="13.7109375" style="153" customWidth="1"/>
    <col min="28" max="28" width="5.7109375" style="153" customWidth="1"/>
    <col min="29" max="30" width="13.7109375" style="153" customWidth="1"/>
    <col min="31" max="16384" width="8.85546875" style="153"/>
  </cols>
  <sheetData>
    <row r="1" spans="1:32" x14ac:dyDescent="0.3">
      <c r="A1" s="153" t="str">
        <f>+DSO</f>
        <v>Your Organisation</v>
      </c>
    </row>
    <row r="2" spans="1:32" x14ac:dyDescent="0.3">
      <c r="A2" s="154" t="str">
        <f>+title</f>
        <v xml:space="preserve">Single Product Costing &amp; Pricing Model </v>
      </c>
    </row>
    <row r="3" spans="1:32" x14ac:dyDescent="0.3">
      <c r="A3" s="157" t="str">
        <f ca="1">program_title&amp;" "&amp;year&amp;+" Rev"&amp;+current_rev</f>
        <v xml:space="preserve">  RevA</v>
      </c>
    </row>
    <row r="4" spans="1:32" x14ac:dyDescent="0.3">
      <c r="A4" s="157"/>
    </row>
    <row r="5" spans="1:32" ht="30" x14ac:dyDescent="0.4">
      <c r="A5" s="155" t="str">
        <f ca="1">RIGHT(CELL("filename",A5),LEN(CELL("filename",A5))-FIND("]",CELL("filename",A5)))</f>
        <v>Accommodation_Pricing</v>
      </c>
    </row>
    <row r="6" spans="1:32" x14ac:dyDescent="0.3">
      <c r="F6" s="169" t="s">
        <v>161</v>
      </c>
    </row>
    <row r="7" spans="1:32" x14ac:dyDescent="0.3">
      <c r="F7" s="168">
        <f>COLUMNS($F:F)</f>
        <v>1</v>
      </c>
      <c r="G7" s="168">
        <f>COLUMNS($F:G)</f>
        <v>2</v>
      </c>
      <c r="H7" s="168">
        <f>COLUMNS($F:H)</f>
        <v>3</v>
      </c>
      <c r="I7" s="168">
        <f>COLUMNS($F:I)</f>
        <v>4</v>
      </c>
      <c r="J7" s="168">
        <f>COLUMNS($F:J)</f>
        <v>5</v>
      </c>
      <c r="K7" s="168">
        <f>COLUMNS($F:K)</f>
        <v>6</v>
      </c>
      <c r="L7" s="168">
        <f>COLUMNS($F:L)</f>
        <v>7</v>
      </c>
      <c r="M7" s="168">
        <f>COLUMNS($F:M)</f>
        <v>8</v>
      </c>
      <c r="N7" s="168">
        <f>COLUMNS($F:N)</f>
        <v>9</v>
      </c>
      <c r="O7" s="168">
        <f>COLUMNS($F:O)</f>
        <v>10</v>
      </c>
      <c r="P7" s="168">
        <f>COLUMNS($F:P)</f>
        <v>11</v>
      </c>
      <c r="Q7" s="168">
        <f>COLUMNS($F:Q)</f>
        <v>12</v>
      </c>
      <c r="R7" s="168">
        <f>COLUMNS($F:R)</f>
        <v>13</v>
      </c>
      <c r="S7" s="168">
        <f>COLUMNS($F:S)</f>
        <v>14</v>
      </c>
      <c r="T7" s="168">
        <f>COLUMNS($F:T)</f>
        <v>15</v>
      </c>
      <c r="U7" s="168">
        <f>COLUMNS($F:U)</f>
        <v>16</v>
      </c>
      <c r="V7" s="168">
        <f>COLUMNS($F:V)</f>
        <v>17</v>
      </c>
      <c r="W7" s="168">
        <f>COLUMNS($F:W)</f>
        <v>18</v>
      </c>
      <c r="X7" s="168">
        <f>COLUMNS($F:X)</f>
        <v>19</v>
      </c>
      <c r="Y7" s="168">
        <f>COLUMNS($F:Y)</f>
        <v>20</v>
      </c>
    </row>
    <row r="10" spans="1:32" ht="31.5" x14ac:dyDescent="0.3">
      <c r="D10" s="230" t="s">
        <v>257</v>
      </c>
    </row>
    <row r="12" spans="1:32" ht="45" customHeight="1" x14ac:dyDescent="0.3">
      <c r="A12" s="230" t="s">
        <v>39</v>
      </c>
      <c r="B12" s="230" t="s">
        <v>156</v>
      </c>
      <c r="C12" s="230" t="s">
        <v>101</v>
      </c>
      <c r="D12" s="230" t="s">
        <v>258</v>
      </c>
      <c r="F12" s="230" t="str">
        <f t="shared" ref="F12:Y12" ca="1" si="0">IF(ISBLANK(OFFSET(house_anchor,F$7,0)),inactive,OFFSET(house_anchor,F$7,0))</f>
        <v>NOT IN USE</v>
      </c>
      <c r="G12" s="230" t="str">
        <f t="shared" ca="1" si="0"/>
        <v>NOT IN USE</v>
      </c>
      <c r="H12" s="230" t="str">
        <f t="shared" ca="1" si="0"/>
        <v>NOT IN USE</v>
      </c>
      <c r="I12" s="230" t="str">
        <f t="shared" ca="1" si="0"/>
        <v>NOT IN USE</v>
      </c>
      <c r="J12" s="230" t="str">
        <f t="shared" ca="1" si="0"/>
        <v>NOT IN USE</v>
      </c>
      <c r="K12" s="230" t="str">
        <f t="shared" ca="1" si="0"/>
        <v>NOT IN USE</v>
      </c>
      <c r="L12" s="230" t="str">
        <f t="shared" ca="1" si="0"/>
        <v>NOT IN USE</v>
      </c>
      <c r="M12" s="230" t="str">
        <f t="shared" ca="1" si="0"/>
        <v>NOT IN USE</v>
      </c>
      <c r="N12" s="230" t="str">
        <f t="shared" ca="1" si="0"/>
        <v>NOT IN USE</v>
      </c>
      <c r="O12" s="230" t="str">
        <f t="shared" ca="1" si="0"/>
        <v>NOT IN USE</v>
      </c>
      <c r="P12" s="230" t="str">
        <f t="shared" ca="1" si="0"/>
        <v>NOT IN USE</v>
      </c>
      <c r="Q12" s="230" t="str">
        <f t="shared" ca="1" si="0"/>
        <v>NOT IN USE</v>
      </c>
      <c r="R12" s="230" t="str">
        <f t="shared" ca="1" si="0"/>
        <v>NOT IN USE</v>
      </c>
      <c r="S12" s="230" t="str">
        <f t="shared" ca="1" si="0"/>
        <v>NOT IN USE</v>
      </c>
      <c r="T12" s="230" t="str">
        <f t="shared" ca="1" si="0"/>
        <v>NOT IN USE</v>
      </c>
      <c r="U12" s="230" t="str">
        <f t="shared" ca="1" si="0"/>
        <v>NOT IN USE</v>
      </c>
      <c r="V12" s="230" t="str">
        <f t="shared" ca="1" si="0"/>
        <v>NOT IN USE</v>
      </c>
      <c r="W12" s="230" t="str">
        <f t="shared" ca="1" si="0"/>
        <v>NOT IN USE</v>
      </c>
      <c r="X12" s="230" t="str">
        <f t="shared" ca="1" si="0"/>
        <v>NOT IN USE</v>
      </c>
      <c r="Y12" s="230" t="str">
        <f t="shared" ca="1" si="0"/>
        <v>NOT IN USE</v>
      </c>
      <c r="Z12" s="182" t="str">
        <f ca="1">IF(ISBLANK(OFFSET(house_anchor,F$7,0)),inactive, "Organisation total")</f>
        <v>NOT IN USE</v>
      </c>
      <c r="AA12" s="182" t="str">
        <f ca="1">IF(ISBLANK(OFFSET(house_anchor,F$7,0)),inactive, "Error")</f>
        <v>NOT IN USE</v>
      </c>
      <c r="AC12" s="182" t="str">
        <f ca="1">IF(ISBLANK(OFFSET(house_anchor,F$7,0)),inactive, "Prior actual")</f>
        <v>NOT IN USE</v>
      </c>
      <c r="AD12" s="182" t="str">
        <f ca="1">IF(ISBLANK(OFFSET(house_anchor,F$7,0)),inactive, "Change: increase/ (decrease)")</f>
        <v>NOT IN USE</v>
      </c>
      <c r="AE12" s="153" t="s">
        <v>261</v>
      </c>
      <c r="AF12" s="268"/>
    </row>
    <row r="14" spans="1:32" ht="18.75" x14ac:dyDescent="0.3">
      <c r="A14" s="256">
        <f>MAX(A$11:A13)+1</f>
        <v>1</v>
      </c>
      <c r="B14" s="229" t="s">
        <v>107</v>
      </c>
    </row>
    <row r="15" spans="1:32" x14ac:dyDescent="0.3">
      <c r="B15" s="153" t="s">
        <v>104</v>
      </c>
      <c r="F15" s="257" t="str">
        <f t="shared" ref="F15:Y15" si="1">VLOOKUP("Accom",programs_table,2,FALSE)</f>
        <v>Bed day</v>
      </c>
      <c r="G15" s="257" t="str">
        <f t="shared" si="1"/>
        <v>Bed day</v>
      </c>
      <c r="H15" s="257" t="str">
        <f t="shared" si="1"/>
        <v>Bed day</v>
      </c>
      <c r="I15" s="257" t="str">
        <f t="shared" si="1"/>
        <v>Bed day</v>
      </c>
      <c r="J15" s="257" t="str">
        <f t="shared" si="1"/>
        <v>Bed day</v>
      </c>
      <c r="K15" s="257" t="str">
        <f t="shared" si="1"/>
        <v>Bed day</v>
      </c>
      <c r="L15" s="257" t="str">
        <f t="shared" si="1"/>
        <v>Bed day</v>
      </c>
      <c r="M15" s="257" t="str">
        <f t="shared" si="1"/>
        <v>Bed day</v>
      </c>
      <c r="N15" s="257" t="str">
        <f t="shared" si="1"/>
        <v>Bed day</v>
      </c>
      <c r="O15" s="257" t="str">
        <f t="shared" si="1"/>
        <v>Bed day</v>
      </c>
      <c r="P15" s="257" t="str">
        <f t="shared" si="1"/>
        <v>Bed day</v>
      </c>
      <c r="Q15" s="257" t="str">
        <f t="shared" si="1"/>
        <v>Bed day</v>
      </c>
      <c r="R15" s="257" t="str">
        <f t="shared" si="1"/>
        <v>Bed day</v>
      </c>
      <c r="S15" s="257" t="str">
        <f t="shared" si="1"/>
        <v>Bed day</v>
      </c>
      <c r="T15" s="257" t="str">
        <f t="shared" si="1"/>
        <v>Bed day</v>
      </c>
      <c r="U15" s="257" t="str">
        <f t="shared" si="1"/>
        <v>Bed day</v>
      </c>
      <c r="V15" s="257" t="str">
        <f t="shared" si="1"/>
        <v>Bed day</v>
      </c>
      <c r="W15" s="257" t="str">
        <f t="shared" si="1"/>
        <v>Bed day</v>
      </c>
      <c r="X15" s="257" t="str">
        <f t="shared" si="1"/>
        <v>Bed day</v>
      </c>
      <c r="Y15" s="257" t="str">
        <f t="shared" si="1"/>
        <v>Bed day</v>
      </c>
    </row>
    <row r="16" spans="1:32" x14ac:dyDescent="0.3">
      <c r="B16" s="153" t="s">
        <v>105</v>
      </c>
      <c r="C16" s="167" t="s">
        <v>101</v>
      </c>
      <c r="D16" s="172">
        <f>+ubdpa</f>
        <v>0</v>
      </c>
      <c r="F16" s="269">
        <f ca="1">IF(ISNA(VLOOKUP(F$12,accom_table,4,FALSE)),0,VLOOKUP(F$12,accom_table,4,FALSE))</f>
        <v>0</v>
      </c>
      <c r="G16" s="269">
        <f t="shared" ref="G16:Y16" ca="1" si="2">IF(ISNA(VLOOKUP(G$12,accom_table,4,FALSE)),0,VLOOKUP(G$12,accom_table,4,FALSE))</f>
        <v>0</v>
      </c>
      <c r="H16" s="269">
        <f t="shared" ca="1" si="2"/>
        <v>0</v>
      </c>
      <c r="I16" s="269">
        <f t="shared" ca="1" si="2"/>
        <v>0</v>
      </c>
      <c r="J16" s="269">
        <f t="shared" ca="1" si="2"/>
        <v>0</v>
      </c>
      <c r="K16" s="269">
        <f t="shared" ca="1" si="2"/>
        <v>0</v>
      </c>
      <c r="L16" s="269">
        <f t="shared" ca="1" si="2"/>
        <v>0</v>
      </c>
      <c r="M16" s="269">
        <f t="shared" ca="1" si="2"/>
        <v>0</v>
      </c>
      <c r="N16" s="269">
        <f t="shared" ca="1" si="2"/>
        <v>0</v>
      </c>
      <c r="O16" s="269">
        <f t="shared" ca="1" si="2"/>
        <v>0</v>
      </c>
      <c r="P16" s="269">
        <f t="shared" ca="1" si="2"/>
        <v>0</v>
      </c>
      <c r="Q16" s="269">
        <f t="shared" ca="1" si="2"/>
        <v>0</v>
      </c>
      <c r="R16" s="269">
        <f t="shared" ca="1" si="2"/>
        <v>0</v>
      </c>
      <c r="S16" s="269">
        <f t="shared" ca="1" si="2"/>
        <v>0</v>
      </c>
      <c r="T16" s="269">
        <f t="shared" ca="1" si="2"/>
        <v>0</v>
      </c>
      <c r="U16" s="269">
        <f t="shared" ca="1" si="2"/>
        <v>0</v>
      </c>
      <c r="V16" s="269">
        <f t="shared" ca="1" si="2"/>
        <v>0</v>
      </c>
      <c r="W16" s="269">
        <f t="shared" ca="1" si="2"/>
        <v>0</v>
      </c>
      <c r="X16" s="269">
        <f t="shared" ca="1" si="2"/>
        <v>0</v>
      </c>
      <c r="Y16" s="270">
        <f t="shared" ca="1" si="2"/>
        <v>0</v>
      </c>
      <c r="Z16" s="172">
        <f ca="1">SUM(F16:Y16)</f>
        <v>0</v>
      </c>
      <c r="AA16" s="271">
        <f ca="1">+Z16-D16</f>
        <v>0</v>
      </c>
      <c r="AC16" s="103"/>
      <c r="AD16" s="172">
        <f ca="1">+AC16-Z16</f>
        <v>0</v>
      </c>
    </row>
    <row r="17" spans="1:30" x14ac:dyDescent="0.3">
      <c r="B17" s="153" t="s">
        <v>149</v>
      </c>
      <c r="C17" s="167" t="s">
        <v>119</v>
      </c>
      <c r="F17" s="272">
        <f ca="1">IF($Z16=0,0,+F16/$Z16)</f>
        <v>0</v>
      </c>
      <c r="G17" s="272">
        <f t="shared" ref="G17:Z17" ca="1" si="3">IF($Z16=0,0,+G16/$Z16)</f>
        <v>0</v>
      </c>
      <c r="H17" s="272">
        <f t="shared" ca="1" si="3"/>
        <v>0</v>
      </c>
      <c r="I17" s="272">
        <f t="shared" ca="1" si="3"/>
        <v>0</v>
      </c>
      <c r="J17" s="272">
        <f t="shared" ca="1" si="3"/>
        <v>0</v>
      </c>
      <c r="K17" s="272">
        <f t="shared" ca="1" si="3"/>
        <v>0</v>
      </c>
      <c r="L17" s="272">
        <f t="shared" ca="1" si="3"/>
        <v>0</v>
      </c>
      <c r="M17" s="272">
        <f t="shared" ca="1" si="3"/>
        <v>0</v>
      </c>
      <c r="N17" s="272">
        <f t="shared" ca="1" si="3"/>
        <v>0</v>
      </c>
      <c r="O17" s="272">
        <f t="shared" ca="1" si="3"/>
        <v>0</v>
      </c>
      <c r="P17" s="272">
        <f t="shared" ca="1" si="3"/>
        <v>0</v>
      </c>
      <c r="Q17" s="272">
        <f t="shared" ca="1" si="3"/>
        <v>0</v>
      </c>
      <c r="R17" s="272">
        <f t="shared" ca="1" si="3"/>
        <v>0</v>
      </c>
      <c r="S17" s="272">
        <f t="shared" ca="1" si="3"/>
        <v>0</v>
      </c>
      <c r="T17" s="272">
        <f t="shared" ca="1" si="3"/>
        <v>0</v>
      </c>
      <c r="U17" s="272">
        <f t="shared" ca="1" si="3"/>
        <v>0</v>
      </c>
      <c r="V17" s="272">
        <f t="shared" ca="1" si="3"/>
        <v>0</v>
      </c>
      <c r="W17" s="272">
        <f t="shared" ca="1" si="3"/>
        <v>0</v>
      </c>
      <c r="X17" s="272">
        <f t="shared" ca="1" si="3"/>
        <v>0</v>
      </c>
      <c r="Y17" s="272">
        <f t="shared" ca="1" si="3"/>
        <v>0</v>
      </c>
      <c r="Z17" s="273">
        <f t="shared" ca="1" si="3"/>
        <v>0</v>
      </c>
    </row>
    <row r="18" spans="1:30" x14ac:dyDescent="0.3">
      <c r="C18" s="167"/>
    </row>
    <row r="19" spans="1:30" x14ac:dyDescent="0.3">
      <c r="C19" s="167"/>
    </row>
    <row r="20" spans="1:30" x14ac:dyDescent="0.3">
      <c r="C20" s="167"/>
    </row>
    <row r="21" spans="1:30" ht="18.75" x14ac:dyDescent="0.3">
      <c r="A21" s="256">
        <f>MAX(A$11:A20)+1</f>
        <v>2</v>
      </c>
      <c r="B21" s="229" t="s">
        <v>276</v>
      </c>
      <c r="C21" s="167"/>
    </row>
    <row r="22" spans="1:30" x14ac:dyDescent="0.3">
      <c r="B22" s="153" t="s">
        <v>110</v>
      </c>
      <c r="C22" s="167" t="s">
        <v>113</v>
      </c>
      <c r="D22" s="234">
        <f ca="1">HLOOKUP(D$10,direct_people_by_house_summary_table,2,FALSE)</f>
        <v>0</v>
      </c>
      <c r="F22" s="234">
        <f t="shared" ref="F22:Y22" ca="1" si="4">IFERROR(HLOOKUP(F$12,direct_people_by_house_summary_table,2,FALSE),0)</f>
        <v>0</v>
      </c>
      <c r="G22" s="234">
        <f t="shared" ca="1" si="4"/>
        <v>0</v>
      </c>
      <c r="H22" s="234">
        <f t="shared" ca="1" si="4"/>
        <v>0</v>
      </c>
      <c r="I22" s="234">
        <f t="shared" ca="1" si="4"/>
        <v>0</v>
      </c>
      <c r="J22" s="234">
        <f t="shared" ca="1" si="4"/>
        <v>0</v>
      </c>
      <c r="K22" s="234">
        <f t="shared" ca="1" si="4"/>
        <v>0</v>
      </c>
      <c r="L22" s="234">
        <f t="shared" ca="1" si="4"/>
        <v>0</v>
      </c>
      <c r="M22" s="234">
        <f t="shared" ca="1" si="4"/>
        <v>0</v>
      </c>
      <c r="N22" s="234">
        <f t="shared" ca="1" si="4"/>
        <v>0</v>
      </c>
      <c r="O22" s="234">
        <f t="shared" ca="1" si="4"/>
        <v>0</v>
      </c>
      <c r="P22" s="234">
        <f t="shared" ca="1" si="4"/>
        <v>0</v>
      </c>
      <c r="Q22" s="234">
        <f t="shared" ca="1" si="4"/>
        <v>0</v>
      </c>
      <c r="R22" s="234">
        <f t="shared" ca="1" si="4"/>
        <v>0</v>
      </c>
      <c r="S22" s="234">
        <f t="shared" ca="1" si="4"/>
        <v>0</v>
      </c>
      <c r="T22" s="234">
        <f t="shared" ca="1" si="4"/>
        <v>0</v>
      </c>
      <c r="U22" s="234">
        <f t="shared" ca="1" si="4"/>
        <v>0</v>
      </c>
      <c r="V22" s="234">
        <f t="shared" ca="1" si="4"/>
        <v>0</v>
      </c>
      <c r="W22" s="234">
        <f t="shared" ca="1" si="4"/>
        <v>0</v>
      </c>
      <c r="X22" s="234">
        <f t="shared" ca="1" si="4"/>
        <v>0</v>
      </c>
      <c r="Y22" s="234">
        <f t="shared" ca="1" si="4"/>
        <v>0</v>
      </c>
      <c r="Z22" s="172">
        <f ca="1">SUM(F22:Y22)</f>
        <v>0</v>
      </c>
      <c r="AA22" s="271">
        <f t="shared" ref="AA22:AA27" ca="1" si="5">+Z22-D22</f>
        <v>0</v>
      </c>
      <c r="AC22" s="110"/>
      <c r="AD22" s="172">
        <f ca="1">+AC22-Z22</f>
        <v>0</v>
      </c>
    </row>
    <row r="23" spans="1:30" x14ac:dyDescent="0.3">
      <c r="B23" s="153" t="s">
        <v>111</v>
      </c>
      <c r="C23" s="167" t="s">
        <v>113</v>
      </c>
      <c r="D23" s="234">
        <f ca="1">HLOOKUP(D$10,indirect_people_by_house_summary_table,2,FALSE)</f>
        <v>0</v>
      </c>
      <c r="F23" s="234">
        <f t="shared" ref="F23:Y23" ca="1" si="6">IFERROR(HLOOKUP(F$12,indirect_people_by_house_summary_table,2,FALSE),0)</f>
        <v>0</v>
      </c>
      <c r="G23" s="234">
        <f t="shared" ca="1" si="6"/>
        <v>0</v>
      </c>
      <c r="H23" s="234">
        <f t="shared" ca="1" si="6"/>
        <v>0</v>
      </c>
      <c r="I23" s="234">
        <f t="shared" ca="1" si="6"/>
        <v>0</v>
      </c>
      <c r="J23" s="234">
        <f t="shared" ca="1" si="6"/>
        <v>0</v>
      </c>
      <c r="K23" s="234">
        <f t="shared" ca="1" si="6"/>
        <v>0</v>
      </c>
      <c r="L23" s="234">
        <f t="shared" ca="1" si="6"/>
        <v>0</v>
      </c>
      <c r="M23" s="234">
        <f t="shared" ca="1" si="6"/>
        <v>0</v>
      </c>
      <c r="N23" s="234">
        <f t="shared" ca="1" si="6"/>
        <v>0</v>
      </c>
      <c r="O23" s="234">
        <f t="shared" ca="1" si="6"/>
        <v>0</v>
      </c>
      <c r="P23" s="234">
        <f t="shared" ca="1" si="6"/>
        <v>0</v>
      </c>
      <c r="Q23" s="234">
        <f t="shared" ca="1" si="6"/>
        <v>0</v>
      </c>
      <c r="R23" s="234">
        <f t="shared" ca="1" si="6"/>
        <v>0</v>
      </c>
      <c r="S23" s="234">
        <f t="shared" ca="1" si="6"/>
        <v>0</v>
      </c>
      <c r="T23" s="234">
        <f t="shared" ca="1" si="6"/>
        <v>0</v>
      </c>
      <c r="U23" s="234">
        <f t="shared" ca="1" si="6"/>
        <v>0</v>
      </c>
      <c r="V23" s="234">
        <f t="shared" ca="1" si="6"/>
        <v>0</v>
      </c>
      <c r="W23" s="234">
        <f t="shared" ca="1" si="6"/>
        <v>0</v>
      </c>
      <c r="X23" s="234">
        <f t="shared" ca="1" si="6"/>
        <v>0</v>
      </c>
      <c r="Y23" s="234">
        <f t="shared" ca="1" si="6"/>
        <v>0</v>
      </c>
      <c r="Z23" s="172">
        <f ca="1">SUM(F23:Y23)</f>
        <v>0</v>
      </c>
      <c r="AA23" s="271">
        <f t="shared" ca="1" si="5"/>
        <v>0</v>
      </c>
      <c r="AC23" s="110"/>
      <c r="AD23" s="172">
        <f ca="1">+AC23-Z23</f>
        <v>0</v>
      </c>
    </row>
    <row r="24" spans="1:30" x14ac:dyDescent="0.3">
      <c r="B24" s="153" t="s">
        <v>108</v>
      </c>
      <c r="C24" s="167" t="s">
        <v>113</v>
      </c>
      <c r="D24" s="234">
        <f ca="1">IFERROR(HLOOKUP(D$10,property_by_house_summary_table,2,FALSE),0)</f>
        <v>0</v>
      </c>
      <c r="F24" s="234">
        <f t="shared" ref="F24:Y24" ca="1" si="7">IFERROR(HLOOKUP(F$12,property_by_house_summary_table,2,FALSE),0)</f>
        <v>0</v>
      </c>
      <c r="G24" s="234">
        <f t="shared" ca="1" si="7"/>
        <v>0</v>
      </c>
      <c r="H24" s="234">
        <f t="shared" ca="1" si="7"/>
        <v>0</v>
      </c>
      <c r="I24" s="234">
        <f t="shared" ca="1" si="7"/>
        <v>0</v>
      </c>
      <c r="J24" s="234">
        <f t="shared" ca="1" si="7"/>
        <v>0</v>
      </c>
      <c r="K24" s="234">
        <f t="shared" ca="1" si="7"/>
        <v>0</v>
      </c>
      <c r="L24" s="234">
        <f t="shared" ca="1" si="7"/>
        <v>0</v>
      </c>
      <c r="M24" s="234">
        <f t="shared" ca="1" si="7"/>
        <v>0</v>
      </c>
      <c r="N24" s="234">
        <f t="shared" ca="1" si="7"/>
        <v>0</v>
      </c>
      <c r="O24" s="234">
        <f t="shared" ca="1" si="7"/>
        <v>0</v>
      </c>
      <c r="P24" s="234">
        <f t="shared" ca="1" si="7"/>
        <v>0</v>
      </c>
      <c r="Q24" s="234">
        <f t="shared" ca="1" si="7"/>
        <v>0</v>
      </c>
      <c r="R24" s="234">
        <f t="shared" ca="1" si="7"/>
        <v>0</v>
      </c>
      <c r="S24" s="234">
        <f t="shared" ca="1" si="7"/>
        <v>0</v>
      </c>
      <c r="T24" s="234">
        <f t="shared" ca="1" si="7"/>
        <v>0</v>
      </c>
      <c r="U24" s="234">
        <f t="shared" ca="1" si="7"/>
        <v>0</v>
      </c>
      <c r="V24" s="234">
        <f t="shared" ca="1" si="7"/>
        <v>0</v>
      </c>
      <c r="W24" s="234">
        <f t="shared" ca="1" si="7"/>
        <v>0</v>
      </c>
      <c r="X24" s="234">
        <f t="shared" ca="1" si="7"/>
        <v>0</v>
      </c>
      <c r="Y24" s="234">
        <f t="shared" ca="1" si="7"/>
        <v>0</v>
      </c>
      <c r="Z24" s="172">
        <f ca="1">SUM(F24:Y24)</f>
        <v>0</v>
      </c>
      <c r="AA24" s="271">
        <f t="shared" ca="1" si="5"/>
        <v>0</v>
      </c>
      <c r="AC24" s="110"/>
      <c r="AD24" s="172">
        <f ca="1">+AC24-Z24</f>
        <v>0</v>
      </c>
    </row>
    <row r="25" spans="1:30" x14ac:dyDescent="0.3">
      <c r="B25" s="153" t="s">
        <v>109</v>
      </c>
      <c r="C25" s="167" t="s">
        <v>113</v>
      </c>
      <c r="D25" s="234">
        <f ca="1">IFERROR(HLOOKUP(D$10,vehicles_by_house_summary_table,2,FALSE),0)</f>
        <v>0</v>
      </c>
      <c r="F25" s="234">
        <f t="shared" ref="F25:Y25" ca="1" si="8">IFERROR(HLOOKUP(F$12,vehicles_by_house_summary_table,2,FALSE),0)</f>
        <v>0</v>
      </c>
      <c r="G25" s="234">
        <f t="shared" ca="1" si="8"/>
        <v>0</v>
      </c>
      <c r="H25" s="234">
        <f t="shared" ca="1" si="8"/>
        <v>0</v>
      </c>
      <c r="I25" s="234">
        <f t="shared" ca="1" si="8"/>
        <v>0</v>
      </c>
      <c r="J25" s="234">
        <f t="shared" ca="1" si="8"/>
        <v>0</v>
      </c>
      <c r="K25" s="234">
        <f t="shared" ca="1" si="8"/>
        <v>0</v>
      </c>
      <c r="L25" s="234">
        <f t="shared" ca="1" si="8"/>
        <v>0</v>
      </c>
      <c r="M25" s="234">
        <f t="shared" ca="1" si="8"/>
        <v>0</v>
      </c>
      <c r="N25" s="234">
        <f t="shared" ca="1" si="8"/>
        <v>0</v>
      </c>
      <c r="O25" s="234">
        <f t="shared" ca="1" si="8"/>
        <v>0</v>
      </c>
      <c r="P25" s="234">
        <f t="shared" ca="1" si="8"/>
        <v>0</v>
      </c>
      <c r="Q25" s="234">
        <f t="shared" ca="1" si="8"/>
        <v>0</v>
      </c>
      <c r="R25" s="234">
        <f t="shared" ca="1" si="8"/>
        <v>0</v>
      </c>
      <c r="S25" s="234">
        <f t="shared" ca="1" si="8"/>
        <v>0</v>
      </c>
      <c r="T25" s="234">
        <f t="shared" ca="1" si="8"/>
        <v>0</v>
      </c>
      <c r="U25" s="234">
        <f t="shared" ca="1" si="8"/>
        <v>0</v>
      </c>
      <c r="V25" s="234">
        <f t="shared" ca="1" si="8"/>
        <v>0</v>
      </c>
      <c r="W25" s="234">
        <f t="shared" ca="1" si="8"/>
        <v>0</v>
      </c>
      <c r="X25" s="234">
        <f t="shared" ca="1" si="8"/>
        <v>0</v>
      </c>
      <c r="Y25" s="234">
        <f t="shared" ca="1" si="8"/>
        <v>0</v>
      </c>
      <c r="Z25" s="172">
        <f ca="1">SUM(F25:Y25)</f>
        <v>0</v>
      </c>
      <c r="AA25" s="271">
        <f t="shared" ca="1" si="5"/>
        <v>0</v>
      </c>
      <c r="AC25" s="110"/>
      <c r="AD25" s="172">
        <f ca="1">+AC25-Z25</f>
        <v>0</v>
      </c>
    </row>
    <row r="26" spans="1:30" x14ac:dyDescent="0.3">
      <c r="B26" s="153" t="s">
        <v>112</v>
      </c>
      <c r="C26" s="167" t="s">
        <v>113</v>
      </c>
      <c r="D26" s="234">
        <f ca="1">IFERROR(HLOOKUP(D$10,direct_oh_by_house_summary_table,2,FALSE),0)</f>
        <v>0</v>
      </c>
      <c r="F26" s="234">
        <f t="shared" ref="F26:Y26" ca="1" si="9">IFERROR(HLOOKUP(F$12,direct_oh_by_house_summary_table,2,FALSE),0)</f>
        <v>0</v>
      </c>
      <c r="G26" s="234">
        <f t="shared" ca="1" si="9"/>
        <v>0</v>
      </c>
      <c r="H26" s="234">
        <f t="shared" ca="1" si="9"/>
        <v>0</v>
      </c>
      <c r="I26" s="234">
        <f t="shared" ca="1" si="9"/>
        <v>0</v>
      </c>
      <c r="J26" s="234">
        <f t="shared" ca="1" si="9"/>
        <v>0</v>
      </c>
      <c r="K26" s="234">
        <f t="shared" ca="1" si="9"/>
        <v>0</v>
      </c>
      <c r="L26" s="234">
        <f t="shared" ca="1" si="9"/>
        <v>0</v>
      </c>
      <c r="M26" s="234">
        <f t="shared" ca="1" si="9"/>
        <v>0</v>
      </c>
      <c r="N26" s="234">
        <f t="shared" ca="1" si="9"/>
        <v>0</v>
      </c>
      <c r="O26" s="234">
        <f t="shared" ca="1" si="9"/>
        <v>0</v>
      </c>
      <c r="P26" s="234">
        <f t="shared" ca="1" si="9"/>
        <v>0</v>
      </c>
      <c r="Q26" s="234">
        <f t="shared" ca="1" si="9"/>
        <v>0</v>
      </c>
      <c r="R26" s="234">
        <f t="shared" ca="1" si="9"/>
        <v>0</v>
      </c>
      <c r="S26" s="234">
        <f t="shared" ca="1" si="9"/>
        <v>0</v>
      </c>
      <c r="T26" s="234">
        <f t="shared" ca="1" si="9"/>
        <v>0</v>
      </c>
      <c r="U26" s="234">
        <f t="shared" ca="1" si="9"/>
        <v>0</v>
      </c>
      <c r="V26" s="234">
        <f t="shared" ca="1" si="9"/>
        <v>0</v>
      </c>
      <c r="W26" s="234">
        <f t="shared" ca="1" si="9"/>
        <v>0</v>
      </c>
      <c r="X26" s="234">
        <f t="shared" ca="1" si="9"/>
        <v>0</v>
      </c>
      <c r="Y26" s="234">
        <f t="shared" ca="1" si="9"/>
        <v>0</v>
      </c>
      <c r="Z26" s="172">
        <f ca="1">SUM(F26:Y26)</f>
        <v>0</v>
      </c>
      <c r="AA26" s="271">
        <f t="shared" ca="1" si="5"/>
        <v>0</v>
      </c>
      <c r="AC26" s="110"/>
      <c r="AD26" s="172">
        <f ca="1">+AC26-Z26</f>
        <v>0</v>
      </c>
    </row>
    <row r="27" spans="1:30" x14ac:dyDescent="0.3">
      <c r="B27" s="153" t="s">
        <v>284</v>
      </c>
      <c r="C27" s="167" t="s">
        <v>113</v>
      </c>
      <c r="D27" s="172">
        <f ca="1">SUM(D22:D26)</f>
        <v>0</v>
      </c>
      <c r="F27" s="172">
        <f t="shared" ref="F27:Z27" ca="1" si="10">SUM(F22:F26)</f>
        <v>0</v>
      </c>
      <c r="G27" s="172">
        <f t="shared" ca="1" si="10"/>
        <v>0</v>
      </c>
      <c r="H27" s="172">
        <f t="shared" ca="1" si="10"/>
        <v>0</v>
      </c>
      <c r="I27" s="172">
        <f t="shared" ca="1" si="10"/>
        <v>0</v>
      </c>
      <c r="J27" s="172">
        <f t="shared" ca="1" si="10"/>
        <v>0</v>
      </c>
      <c r="K27" s="172">
        <f t="shared" ca="1" si="10"/>
        <v>0</v>
      </c>
      <c r="L27" s="172">
        <f t="shared" ca="1" si="10"/>
        <v>0</v>
      </c>
      <c r="M27" s="172">
        <f t="shared" ca="1" si="10"/>
        <v>0</v>
      </c>
      <c r="N27" s="172">
        <f t="shared" ca="1" si="10"/>
        <v>0</v>
      </c>
      <c r="O27" s="172">
        <f t="shared" ca="1" si="10"/>
        <v>0</v>
      </c>
      <c r="P27" s="172">
        <f t="shared" ca="1" si="10"/>
        <v>0</v>
      </c>
      <c r="Q27" s="172">
        <f t="shared" ca="1" si="10"/>
        <v>0</v>
      </c>
      <c r="R27" s="172">
        <f t="shared" ca="1" si="10"/>
        <v>0</v>
      </c>
      <c r="S27" s="172">
        <f t="shared" ca="1" si="10"/>
        <v>0</v>
      </c>
      <c r="T27" s="172">
        <f t="shared" ca="1" si="10"/>
        <v>0</v>
      </c>
      <c r="U27" s="172">
        <f t="shared" ca="1" si="10"/>
        <v>0</v>
      </c>
      <c r="V27" s="172">
        <f t="shared" ca="1" si="10"/>
        <v>0</v>
      </c>
      <c r="W27" s="172">
        <f t="shared" ca="1" si="10"/>
        <v>0</v>
      </c>
      <c r="X27" s="172">
        <f t="shared" ca="1" si="10"/>
        <v>0</v>
      </c>
      <c r="Y27" s="172">
        <f t="shared" ca="1" si="10"/>
        <v>0</v>
      </c>
      <c r="Z27" s="274">
        <f t="shared" ca="1" si="10"/>
        <v>0</v>
      </c>
      <c r="AA27" s="271">
        <f t="shared" ca="1" si="5"/>
        <v>0</v>
      </c>
      <c r="AC27" s="172">
        <f>SUM(AC22:AC26)</f>
        <v>0</v>
      </c>
      <c r="AD27" s="172">
        <f ca="1">SUM(AD22:AD26)</f>
        <v>0</v>
      </c>
    </row>
    <row r="28" spans="1:30" x14ac:dyDescent="0.3">
      <c r="B28" s="153" t="s">
        <v>285</v>
      </c>
      <c r="C28" s="167" t="s">
        <v>113</v>
      </c>
      <c r="F28" s="173">
        <f ca="1">IF(F16=0,0,ROUND(+F27/F16,2))</f>
        <v>0</v>
      </c>
      <c r="G28" s="173">
        <f t="shared" ref="G28:Y28" ca="1" si="11">IF(G16=0,0,ROUND(+G27/G16,2))</f>
        <v>0</v>
      </c>
      <c r="H28" s="173">
        <f t="shared" ca="1" si="11"/>
        <v>0</v>
      </c>
      <c r="I28" s="173">
        <f t="shared" ca="1" si="11"/>
        <v>0</v>
      </c>
      <c r="J28" s="173">
        <f t="shared" ca="1" si="11"/>
        <v>0</v>
      </c>
      <c r="K28" s="173">
        <f t="shared" ca="1" si="11"/>
        <v>0</v>
      </c>
      <c r="L28" s="173">
        <f t="shared" ca="1" si="11"/>
        <v>0</v>
      </c>
      <c r="M28" s="173">
        <f t="shared" ca="1" si="11"/>
        <v>0</v>
      </c>
      <c r="N28" s="173">
        <f t="shared" ca="1" si="11"/>
        <v>0</v>
      </c>
      <c r="O28" s="173">
        <f t="shared" ca="1" si="11"/>
        <v>0</v>
      </c>
      <c r="P28" s="173">
        <f t="shared" ca="1" si="11"/>
        <v>0</v>
      </c>
      <c r="Q28" s="173">
        <f t="shared" ca="1" si="11"/>
        <v>0</v>
      </c>
      <c r="R28" s="173">
        <f t="shared" ca="1" si="11"/>
        <v>0</v>
      </c>
      <c r="S28" s="173">
        <f t="shared" ca="1" si="11"/>
        <v>0</v>
      </c>
      <c r="T28" s="173">
        <f t="shared" ca="1" si="11"/>
        <v>0</v>
      </c>
      <c r="U28" s="173">
        <f t="shared" ca="1" si="11"/>
        <v>0</v>
      </c>
      <c r="V28" s="173">
        <f t="shared" ca="1" si="11"/>
        <v>0</v>
      </c>
      <c r="W28" s="173">
        <f t="shared" ca="1" si="11"/>
        <v>0</v>
      </c>
      <c r="X28" s="173">
        <f t="shared" ca="1" si="11"/>
        <v>0</v>
      </c>
      <c r="Y28" s="173">
        <f t="shared" ca="1" si="11"/>
        <v>0</v>
      </c>
    </row>
    <row r="29" spans="1:30" x14ac:dyDescent="0.3">
      <c r="C29" s="167"/>
    </row>
    <row r="30" spans="1:30" x14ac:dyDescent="0.3">
      <c r="C30" s="167"/>
    </row>
    <row r="31" spans="1:30" x14ac:dyDescent="0.3">
      <c r="C31" s="167"/>
    </row>
    <row r="32" spans="1:30" ht="18.75" x14ac:dyDescent="0.3">
      <c r="A32" s="256">
        <f>MAX(A$11:A31)+1</f>
        <v>3</v>
      </c>
      <c r="B32" s="229" t="s">
        <v>277</v>
      </c>
      <c r="C32" s="167"/>
    </row>
    <row r="33" spans="1:30" x14ac:dyDescent="0.3">
      <c r="B33" s="153" t="s">
        <v>108</v>
      </c>
      <c r="C33" s="167" t="s">
        <v>113</v>
      </c>
      <c r="D33" s="234">
        <f ca="1">IFERROR(HLOOKUP(D$12,capital_by_house_summary,2,FALSE),0)</f>
        <v>0</v>
      </c>
      <c r="F33" s="234">
        <f t="shared" ref="F33:Y33" ca="1" si="12">IFERROR(HLOOKUP(F$12,capital_by_house_summary,2,FALSE),0)</f>
        <v>0</v>
      </c>
      <c r="G33" s="234">
        <f t="shared" ca="1" si="12"/>
        <v>0</v>
      </c>
      <c r="H33" s="234">
        <f t="shared" ca="1" si="12"/>
        <v>0</v>
      </c>
      <c r="I33" s="234">
        <f t="shared" ca="1" si="12"/>
        <v>0</v>
      </c>
      <c r="J33" s="234">
        <f t="shared" ca="1" si="12"/>
        <v>0</v>
      </c>
      <c r="K33" s="234">
        <f t="shared" ca="1" si="12"/>
        <v>0</v>
      </c>
      <c r="L33" s="234">
        <f t="shared" ca="1" si="12"/>
        <v>0</v>
      </c>
      <c r="M33" s="234">
        <f t="shared" ca="1" si="12"/>
        <v>0</v>
      </c>
      <c r="N33" s="234">
        <f t="shared" ca="1" si="12"/>
        <v>0</v>
      </c>
      <c r="O33" s="234">
        <f t="shared" ca="1" si="12"/>
        <v>0</v>
      </c>
      <c r="P33" s="234">
        <f t="shared" ca="1" si="12"/>
        <v>0</v>
      </c>
      <c r="Q33" s="234">
        <f t="shared" ca="1" si="12"/>
        <v>0</v>
      </c>
      <c r="R33" s="234">
        <f t="shared" ca="1" si="12"/>
        <v>0</v>
      </c>
      <c r="S33" s="234">
        <f t="shared" ca="1" si="12"/>
        <v>0</v>
      </c>
      <c r="T33" s="234">
        <f t="shared" ca="1" si="12"/>
        <v>0</v>
      </c>
      <c r="U33" s="234">
        <f t="shared" ca="1" si="12"/>
        <v>0</v>
      </c>
      <c r="V33" s="234">
        <f t="shared" ca="1" si="12"/>
        <v>0</v>
      </c>
      <c r="W33" s="234">
        <f t="shared" ca="1" si="12"/>
        <v>0</v>
      </c>
      <c r="X33" s="234">
        <f t="shared" ca="1" si="12"/>
        <v>0</v>
      </c>
      <c r="Y33" s="234">
        <f t="shared" ca="1" si="12"/>
        <v>0</v>
      </c>
      <c r="Z33" s="172">
        <f ca="1">SUM(F33:Y33)</f>
        <v>0</v>
      </c>
      <c r="AA33" s="271">
        <f ca="1">+Z33-D33</f>
        <v>0</v>
      </c>
      <c r="AC33" s="110"/>
      <c r="AD33" s="172">
        <f ca="1">+AC33-Z33</f>
        <v>0</v>
      </c>
    </row>
    <row r="34" spans="1:30" x14ac:dyDescent="0.3">
      <c r="B34" s="153" t="s">
        <v>109</v>
      </c>
      <c r="C34" s="167" t="s">
        <v>113</v>
      </c>
      <c r="D34" s="234">
        <f ca="1">IFERROR(HLOOKUP(D$12,capital_by_house_summary,3,FALSE),0)</f>
        <v>0</v>
      </c>
      <c r="F34" s="234">
        <f t="shared" ref="F34:Y34" ca="1" si="13">IFERROR(HLOOKUP(F$12,capital_by_house_summary,3,FALSE),0)</f>
        <v>0</v>
      </c>
      <c r="G34" s="234">
        <f t="shared" ca="1" si="13"/>
        <v>0</v>
      </c>
      <c r="H34" s="234">
        <f t="shared" ca="1" si="13"/>
        <v>0</v>
      </c>
      <c r="I34" s="234">
        <f t="shared" ca="1" si="13"/>
        <v>0</v>
      </c>
      <c r="J34" s="234">
        <f t="shared" ca="1" si="13"/>
        <v>0</v>
      </c>
      <c r="K34" s="234">
        <f t="shared" ca="1" si="13"/>
        <v>0</v>
      </c>
      <c r="L34" s="234">
        <f t="shared" ca="1" si="13"/>
        <v>0</v>
      </c>
      <c r="M34" s="234">
        <f t="shared" ca="1" si="13"/>
        <v>0</v>
      </c>
      <c r="N34" s="234">
        <f t="shared" ca="1" si="13"/>
        <v>0</v>
      </c>
      <c r="O34" s="234">
        <f t="shared" ca="1" si="13"/>
        <v>0</v>
      </c>
      <c r="P34" s="234">
        <f t="shared" ca="1" si="13"/>
        <v>0</v>
      </c>
      <c r="Q34" s="234">
        <f t="shared" ca="1" si="13"/>
        <v>0</v>
      </c>
      <c r="R34" s="234">
        <f t="shared" ca="1" si="13"/>
        <v>0</v>
      </c>
      <c r="S34" s="234">
        <f t="shared" ca="1" si="13"/>
        <v>0</v>
      </c>
      <c r="T34" s="234">
        <f t="shared" ca="1" si="13"/>
        <v>0</v>
      </c>
      <c r="U34" s="234">
        <f t="shared" ca="1" si="13"/>
        <v>0</v>
      </c>
      <c r="V34" s="234">
        <f t="shared" ca="1" si="13"/>
        <v>0</v>
      </c>
      <c r="W34" s="234">
        <f t="shared" ca="1" si="13"/>
        <v>0</v>
      </c>
      <c r="X34" s="234">
        <f t="shared" ca="1" si="13"/>
        <v>0</v>
      </c>
      <c r="Y34" s="234">
        <f t="shared" ca="1" si="13"/>
        <v>0</v>
      </c>
      <c r="Z34" s="172">
        <f ca="1">SUM(F34:Y34)</f>
        <v>0</v>
      </c>
      <c r="AA34" s="271">
        <f ca="1">+Z34-D34</f>
        <v>0</v>
      </c>
      <c r="AC34" s="110"/>
      <c r="AD34" s="172">
        <f ca="1">+AC34-Z34</f>
        <v>0</v>
      </c>
    </row>
    <row r="35" spans="1:30" x14ac:dyDescent="0.3">
      <c r="B35" s="153" t="s">
        <v>195</v>
      </c>
      <c r="C35" s="167" t="s">
        <v>113</v>
      </c>
      <c r="D35" s="275">
        <f ca="1">IFERROR(HLOOKUP(D$12,capital_by_house_summary,4,FALSE),0)</f>
        <v>0</v>
      </c>
      <c r="F35" s="275">
        <f t="shared" ref="F35:Y35" ca="1" si="14">IFERROR(HLOOKUP(F$12,capital_by_house_summary,4,FALSE),0)</f>
        <v>0</v>
      </c>
      <c r="G35" s="275">
        <f t="shared" ca="1" si="14"/>
        <v>0</v>
      </c>
      <c r="H35" s="275">
        <f t="shared" ca="1" si="14"/>
        <v>0</v>
      </c>
      <c r="I35" s="275">
        <f t="shared" ca="1" si="14"/>
        <v>0</v>
      </c>
      <c r="J35" s="275">
        <f t="shared" ca="1" si="14"/>
        <v>0</v>
      </c>
      <c r="K35" s="275">
        <f t="shared" ca="1" si="14"/>
        <v>0</v>
      </c>
      <c r="L35" s="275">
        <f t="shared" ca="1" si="14"/>
        <v>0</v>
      </c>
      <c r="M35" s="275">
        <f t="shared" ca="1" si="14"/>
        <v>0</v>
      </c>
      <c r="N35" s="275">
        <f t="shared" ca="1" si="14"/>
        <v>0</v>
      </c>
      <c r="O35" s="275">
        <f t="shared" ca="1" si="14"/>
        <v>0</v>
      </c>
      <c r="P35" s="275">
        <f t="shared" ca="1" si="14"/>
        <v>0</v>
      </c>
      <c r="Q35" s="275">
        <f t="shared" ca="1" si="14"/>
        <v>0</v>
      </c>
      <c r="R35" s="275">
        <f t="shared" ca="1" si="14"/>
        <v>0</v>
      </c>
      <c r="S35" s="275">
        <f t="shared" ca="1" si="14"/>
        <v>0</v>
      </c>
      <c r="T35" s="275">
        <f t="shared" ca="1" si="14"/>
        <v>0</v>
      </c>
      <c r="U35" s="275">
        <f t="shared" ca="1" si="14"/>
        <v>0</v>
      </c>
      <c r="V35" s="275">
        <f t="shared" ca="1" si="14"/>
        <v>0</v>
      </c>
      <c r="W35" s="275">
        <f t="shared" ca="1" si="14"/>
        <v>0</v>
      </c>
      <c r="X35" s="275">
        <f t="shared" ca="1" si="14"/>
        <v>0</v>
      </c>
      <c r="Y35" s="275">
        <f t="shared" ca="1" si="14"/>
        <v>0</v>
      </c>
      <c r="Z35" s="172">
        <f ca="1">SUM(F35:Y35)</f>
        <v>0</v>
      </c>
      <c r="AA35" s="271">
        <f ca="1">+Z35-D35</f>
        <v>0</v>
      </c>
      <c r="AC35" s="110"/>
      <c r="AD35" s="172">
        <f ca="1">+AC35-Z35</f>
        <v>0</v>
      </c>
    </row>
    <row r="36" spans="1:30" x14ac:dyDescent="0.3">
      <c r="B36" s="153" t="s">
        <v>278</v>
      </c>
      <c r="C36" s="167" t="s">
        <v>113</v>
      </c>
      <c r="D36" s="172">
        <f ca="1">SUM(D33:D35)</f>
        <v>0</v>
      </c>
      <c r="F36" s="172">
        <f t="shared" ref="F36:Z36" ca="1" si="15">SUM(F33:F35)</f>
        <v>0</v>
      </c>
      <c r="G36" s="172">
        <f t="shared" ca="1" si="15"/>
        <v>0</v>
      </c>
      <c r="H36" s="172">
        <f t="shared" ca="1" si="15"/>
        <v>0</v>
      </c>
      <c r="I36" s="172">
        <f t="shared" ca="1" si="15"/>
        <v>0</v>
      </c>
      <c r="J36" s="172">
        <f t="shared" ca="1" si="15"/>
        <v>0</v>
      </c>
      <c r="K36" s="172">
        <f t="shared" ca="1" si="15"/>
        <v>0</v>
      </c>
      <c r="L36" s="172">
        <f t="shared" ca="1" si="15"/>
        <v>0</v>
      </c>
      <c r="M36" s="172">
        <f t="shared" ca="1" si="15"/>
        <v>0</v>
      </c>
      <c r="N36" s="172">
        <f t="shared" ca="1" si="15"/>
        <v>0</v>
      </c>
      <c r="O36" s="172">
        <f t="shared" ca="1" si="15"/>
        <v>0</v>
      </c>
      <c r="P36" s="172">
        <f t="shared" ca="1" si="15"/>
        <v>0</v>
      </c>
      <c r="Q36" s="172">
        <f t="shared" ca="1" si="15"/>
        <v>0</v>
      </c>
      <c r="R36" s="172">
        <f t="shared" ca="1" si="15"/>
        <v>0</v>
      </c>
      <c r="S36" s="172">
        <f t="shared" ca="1" si="15"/>
        <v>0</v>
      </c>
      <c r="T36" s="172">
        <f t="shared" ca="1" si="15"/>
        <v>0</v>
      </c>
      <c r="U36" s="172">
        <f t="shared" ca="1" si="15"/>
        <v>0</v>
      </c>
      <c r="V36" s="172">
        <f t="shared" ca="1" si="15"/>
        <v>0</v>
      </c>
      <c r="W36" s="172">
        <f t="shared" ca="1" si="15"/>
        <v>0</v>
      </c>
      <c r="X36" s="172">
        <f t="shared" ca="1" si="15"/>
        <v>0</v>
      </c>
      <c r="Y36" s="172">
        <f t="shared" ca="1" si="15"/>
        <v>0</v>
      </c>
      <c r="Z36" s="274">
        <f t="shared" ca="1" si="15"/>
        <v>0</v>
      </c>
      <c r="AA36" s="271">
        <f ca="1">+Z36-D36</f>
        <v>0</v>
      </c>
      <c r="AC36" s="172">
        <f>SUM(AC33:AC35)</f>
        <v>0</v>
      </c>
      <c r="AD36" s="172">
        <f ca="1">SUM(AD33:AD35)</f>
        <v>0</v>
      </c>
    </row>
    <row r="37" spans="1:30" x14ac:dyDescent="0.3">
      <c r="B37" s="153" t="s">
        <v>279</v>
      </c>
      <c r="C37" s="167" t="s">
        <v>113</v>
      </c>
      <c r="F37" s="173">
        <f ca="1">IF(F16=0,0,ROUND(+F36/F16,2))</f>
        <v>0</v>
      </c>
      <c r="G37" s="173">
        <f t="shared" ref="G37:Y37" ca="1" si="16">IF(G16=0,0,ROUND(+G36/G16,2))</f>
        <v>0</v>
      </c>
      <c r="H37" s="173">
        <f t="shared" ca="1" si="16"/>
        <v>0</v>
      </c>
      <c r="I37" s="173">
        <f t="shared" ca="1" si="16"/>
        <v>0</v>
      </c>
      <c r="J37" s="173">
        <f t="shared" ca="1" si="16"/>
        <v>0</v>
      </c>
      <c r="K37" s="173">
        <f t="shared" ca="1" si="16"/>
        <v>0</v>
      </c>
      <c r="L37" s="173">
        <f t="shared" ca="1" si="16"/>
        <v>0</v>
      </c>
      <c r="M37" s="173">
        <f t="shared" ca="1" si="16"/>
        <v>0</v>
      </c>
      <c r="N37" s="173">
        <f t="shared" ca="1" si="16"/>
        <v>0</v>
      </c>
      <c r="O37" s="173">
        <f t="shared" ca="1" si="16"/>
        <v>0</v>
      </c>
      <c r="P37" s="173">
        <f t="shared" ca="1" si="16"/>
        <v>0</v>
      </c>
      <c r="Q37" s="173">
        <f t="shared" ca="1" si="16"/>
        <v>0</v>
      </c>
      <c r="R37" s="173">
        <f t="shared" ca="1" si="16"/>
        <v>0</v>
      </c>
      <c r="S37" s="173">
        <f t="shared" ca="1" si="16"/>
        <v>0</v>
      </c>
      <c r="T37" s="173">
        <f t="shared" ca="1" si="16"/>
        <v>0</v>
      </c>
      <c r="U37" s="173">
        <f t="shared" ca="1" si="16"/>
        <v>0</v>
      </c>
      <c r="V37" s="173">
        <f t="shared" ca="1" si="16"/>
        <v>0</v>
      </c>
      <c r="W37" s="173">
        <f t="shared" ca="1" si="16"/>
        <v>0</v>
      </c>
      <c r="X37" s="173">
        <f t="shared" ca="1" si="16"/>
        <v>0</v>
      </c>
      <c r="Y37" s="173">
        <f t="shared" ca="1" si="16"/>
        <v>0</v>
      </c>
    </row>
    <row r="38" spans="1:30" x14ac:dyDescent="0.3">
      <c r="C38" s="167"/>
    </row>
    <row r="39" spans="1:30" x14ac:dyDescent="0.3">
      <c r="C39" s="167"/>
    </row>
    <row r="40" spans="1:30" x14ac:dyDescent="0.3">
      <c r="C40" s="167"/>
    </row>
    <row r="41" spans="1:30" ht="18.75" x14ac:dyDescent="0.3">
      <c r="A41" s="256">
        <f>MAX(A$11:A40)+1</f>
        <v>4</v>
      </c>
      <c r="B41" s="229" t="s">
        <v>153</v>
      </c>
      <c r="C41" s="167"/>
    </row>
    <row r="42" spans="1:30" x14ac:dyDescent="0.3">
      <c r="B42" s="153" t="s">
        <v>110</v>
      </c>
      <c r="C42" s="167" t="s">
        <v>113</v>
      </c>
      <c r="F42" s="261">
        <f t="shared" ref="F42:Y42" ca="1" si="17">IF(F$16=0,0,+F22/F$16)</f>
        <v>0</v>
      </c>
      <c r="G42" s="261">
        <f t="shared" ca="1" si="17"/>
        <v>0</v>
      </c>
      <c r="H42" s="261">
        <f t="shared" ca="1" si="17"/>
        <v>0</v>
      </c>
      <c r="I42" s="261">
        <f t="shared" ca="1" si="17"/>
        <v>0</v>
      </c>
      <c r="J42" s="261">
        <f t="shared" ca="1" si="17"/>
        <v>0</v>
      </c>
      <c r="K42" s="261">
        <f t="shared" ca="1" si="17"/>
        <v>0</v>
      </c>
      <c r="L42" s="261">
        <f t="shared" ca="1" si="17"/>
        <v>0</v>
      </c>
      <c r="M42" s="261">
        <f t="shared" ca="1" si="17"/>
        <v>0</v>
      </c>
      <c r="N42" s="261">
        <f t="shared" ca="1" si="17"/>
        <v>0</v>
      </c>
      <c r="O42" s="261">
        <f t="shared" ca="1" si="17"/>
        <v>0</v>
      </c>
      <c r="P42" s="261">
        <f t="shared" ca="1" si="17"/>
        <v>0</v>
      </c>
      <c r="Q42" s="261">
        <f t="shared" ca="1" si="17"/>
        <v>0</v>
      </c>
      <c r="R42" s="261">
        <f t="shared" ca="1" si="17"/>
        <v>0</v>
      </c>
      <c r="S42" s="261">
        <f t="shared" ca="1" si="17"/>
        <v>0</v>
      </c>
      <c r="T42" s="261">
        <f t="shared" ca="1" si="17"/>
        <v>0</v>
      </c>
      <c r="U42" s="261">
        <f t="shared" ca="1" si="17"/>
        <v>0</v>
      </c>
      <c r="V42" s="261">
        <f t="shared" ca="1" si="17"/>
        <v>0</v>
      </c>
      <c r="W42" s="261">
        <f t="shared" ca="1" si="17"/>
        <v>0</v>
      </c>
      <c r="X42" s="261">
        <f t="shared" ca="1" si="17"/>
        <v>0</v>
      </c>
      <c r="Y42" s="261">
        <f t="shared" ca="1" si="17"/>
        <v>0</v>
      </c>
    </row>
    <row r="43" spans="1:30" x14ac:dyDescent="0.3">
      <c r="B43" s="153" t="s">
        <v>111</v>
      </c>
      <c r="C43" s="167" t="s">
        <v>113</v>
      </c>
      <c r="F43" s="261">
        <f t="shared" ref="F43:Y43" ca="1" si="18">IF(F$16=0,0,+F23/F$16)</f>
        <v>0</v>
      </c>
      <c r="G43" s="261">
        <f t="shared" ca="1" si="18"/>
        <v>0</v>
      </c>
      <c r="H43" s="261">
        <f t="shared" ca="1" si="18"/>
        <v>0</v>
      </c>
      <c r="I43" s="261">
        <f t="shared" ca="1" si="18"/>
        <v>0</v>
      </c>
      <c r="J43" s="261">
        <f t="shared" ca="1" si="18"/>
        <v>0</v>
      </c>
      <c r="K43" s="261">
        <f t="shared" ca="1" si="18"/>
        <v>0</v>
      </c>
      <c r="L43" s="261">
        <f t="shared" ca="1" si="18"/>
        <v>0</v>
      </c>
      <c r="M43" s="261">
        <f t="shared" ca="1" si="18"/>
        <v>0</v>
      </c>
      <c r="N43" s="261">
        <f t="shared" ca="1" si="18"/>
        <v>0</v>
      </c>
      <c r="O43" s="261">
        <f t="shared" ca="1" si="18"/>
        <v>0</v>
      </c>
      <c r="P43" s="261">
        <f t="shared" ca="1" si="18"/>
        <v>0</v>
      </c>
      <c r="Q43" s="261">
        <f t="shared" ca="1" si="18"/>
        <v>0</v>
      </c>
      <c r="R43" s="261">
        <f t="shared" ca="1" si="18"/>
        <v>0</v>
      </c>
      <c r="S43" s="261">
        <f t="shared" ca="1" si="18"/>
        <v>0</v>
      </c>
      <c r="T43" s="261">
        <f t="shared" ca="1" si="18"/>
        <v>0</v>
      </c>
      <c r="U43" s="261">
        <f t="shared" ca="1" si="18"/>
        <v>0</v>
      </c>
      <c r="V43" s="261">
        <f t="shared" ca="1" si="18"/>
        <v>0</v>
      </c>
      <c r="W43" s="261">
        <f t="shared" ca="1" si="18"/>
        <v>0</v>
      </c>
      <c r="X43" s="261">
        <f t="shared" ca="1" si="18"/>
        <v>0</v>
      </c>
      <c r="Y43" s="261">
        <f t="shared" ca="1" si="18"/>
        <v>0</v>
      </c>
    </row>
    <row r="44" spans="1:30" x14ac:dyDescent="0.3">
      <c r="B44" s="153" t="s">
        <v>108</v>
      </c>
      <c r="C44" s="167" t="s">
        <v>113</v>
      </c>
      <c r="F44" s="261">
        <f t="shared" ref="F44:Y44" ca="1" si="19">IF(F$16=0,0,+F24/F$16)</f>
        <v>0</v>
      </c>
      <c r="G44" s="261">
        <f t="shared" ca="1" si="19"/>
        <v>0</v>
      </c>
      <c r="H44" s="261">
        <f t="shared" ca="1" si="19"/>
        <v>0</v>
      </c>
      <c r="I44" s="261">
        <f t="shared" ca="1" si="19"/>
        <v>0</v>
      </c>
      <c r="J44" s="261">
        <f t="shared" ca="1" si="19"/>
        <v>0</v>
      </c>
      <c r="K44" s="261">
        <f t="shared" ca="1" si="19"/>
        <v>0</v>
      </c>
      <c r="L44" s="261">
        <f t="shared" ca="1" si="19"/>
        <v>0</v>
      </c>
      <c r="M44" s="261">
        <f t="shared" ca="1" si="19"/>
        <v>0</v>
      </c>
      <c r="N44" s="261">
        <f t="shared" ca="1" si="19"/>
        <v>0</v>
      </c>
      <c r="O44" s="261">
        <f t="shared" ca="1" si="19"/>
        <v>0</v>
      </c>
      <c r="P44" s="261">
        <f t="shared" ca="1" si="19"/>
        <v>0</v>
      </c>
      <c r="Q44" s="261">
        <f t="shared" ca="1" si="19"/>
        <v>0</v>
      </c>
      <c r="R44" s="261">
        <f t="shared" ca="1" si="19"/>
        <v>0</v>
      </c>
      <c r="S44" s="261">
        <f t="shared" ca="1" si="19"/>
        <v>0</v>
      </c>
      <c r="T44" s="261">
        <f t="shared" ca="1" si="19"/>
        <v>0</v>
      </c>
      <c r="U44" s="261">
        <f t="shared" ca="1" si="19"/>
        <v>0</v>
      </c>
      <c r="V44" s="261">
        <f t="shared" ca="1" si="19"/>
        <v>0</v>
      </c>
      <c r="W44" s="261">
        <f t="shared" ca="1" si="19"/>
        <v>0</v>
      </c>
      <c r="X44" s="261">
        <f t="shared" ca="1" si="19"/>
        <v>0</v>
      </c>
      <c r="Y44" s="261">
        <f t="shared" ca="1" si="19"/>
        <v>0</v>
      </c>
    </row>
    <row r="45" spans="1:30" x14ac:dyDescent="0.3">
      <c r="B45" s="153" t="s">
        <v>109</v>
      </c>
      <c r="C45" s="167" t="s">
        <v>113</v>
      </c>
      <c r="F45" s="261">
        <f t="shared" ref="F45:Y45" ca="1" si="20">IF(F$16=0,0,+F25/F$16)</f>
        <v>0</v>
      </c>
      <c r="G45" s="261">
        <f t="shared" ca="1" si="20"/>
        <v>0</v>
      </c>
      <c r="H45" s="261">
        <f t="shared" ca="1" si="20"/>
        <v>0</v>
      </c>
      <c r="I45" s="261">
        <f t="shared" ca="1" si="20"/>
        <v>0</v>
      </c>
      <c r="J45" s="261">
        <f t="shared" ca="1" si="20"/>
        <v>0</v>
      </c>
      <c r="K45" s="261">
        <f t="shared" ca="1" si="20"/>
        <v>0</v>
      </c>
      <c r="L45" s="261">
        <f t="shared" ca="1" si="20"/>
        <v>0</v>
      </c>
      <c r="M45" s="261">
        <f t="shared" ca="1" si="20"/>
        <v>0</v>
      </c>
      <c r="N45" s="261">
        <f t="shared" ca="1" si="20"/>
        <v>0</v>
      </c>
      <c r="O45" s="261">
        <f t="shared" ca="1" si="20"/>
        <v>0</v>
      </c>
      <c r="P45" s="261">
        <f t="shared" ca="1" si="20"/>
        <v>0</v>
      </c>
      <c r="Q45" s="261">
        <f t="shared" ca="1" si="20"/>
        <v>0</v>
      </c>
      <c r="R45" s="261">
        <f t="shared" ca="1" si="20"/>
        <v>0</v>
      </c>
      <c r="S45" s="261">
        <f t="shared" ca="1" si="20"/>
        <v>0</v>
      </c>
      <c r="T45" s="261">
        <f t="shared" ca="1" si="20"/>
        <v>0</v>
      </c>
      <c r="U45" s="261">
        <f t="shared" ca="1" si="20"/>
        <v>0</v>
      </c>
      <c r="V45" s="261">
        <f t="shared" ca="1" si="20"/>
        <v>0</v>
      </c>
      <c r="W45" s="261">
        <f t="shared" ca="1" si="20"/>
        <v>0</v>
      </c>
      <c r="X45" s="261">
        <f t="shared" ca="1" si="20"/>
        <v>0</v>
      </c>
      <c r="Y45" s="261">
        <f t="shared" ca="1" si="20"/>
        <v>0</v>
      </c>
    </row>
    <row r="46" spans="1:30" x14ac:dyDescent="0.3">
      <c r="B46" s="153" t="s">
        <v>112</v>
      </c>
      <c r="C46" s="167" t="s">
        <v>113</v>
      </c>
      <c r="F46" s="261">
        <f t="shared" ref="F46:Y46" ca="1" si="21">IF(F$16=0,0,+F26/F$16)</f>
        <v>0</v>
      </c>
      <c r="G46" s="261">
        <f t="shared" ca="1" si="21"/>
        <v>0</v>
      </c>
      <c r="H46" s="261">
        <f t="shared" ca="1" si="21"/>
        <v>0</v>
      </c>
      <c r="I46" s="261">
        <f t="shared" ca="1" si="21"/>
        <v>0</v>
      </c>
      <c r="J46" s="261">
        <f t="shared" ca="1" si="21"/>
        <v>0</v>
      </c>
      <c r="K46" s="261">
        <f t="shared" ca="1" si="21"/>
        <v>0</v>
      </c>
      <c r="L46" s="261">
        <f t="shared" ca="1" si="21"/>
        <v>0</v>
      </c>
      <c r="M46" s="261">
        <f t="shared" ca="1" si="21"/>
        <v>0</v>
      </c>
      <c r="N46" s="261">
        <f t="shared" ca="1" si="21"/>
        <v>0</v>
      </c>
      <c r="O46" s="261">
        <f t="shared" ca="1" si="21"/>
        <v>0</v>
      </c>
      <c r="P46" s="261">
        <f t="shared" ca="1" si="21"/>
        <v>0</v>
      </c>
      <c r="Q46" s="261">
        <f t="shared" ca="1" si="21"/>
        <v>0</v>
      </c>
      <c r="R46" s="261">
        <f t="shared" ca="1" si="21"/>
        <v>0</v>
      </c>
      <c r="S46" s="261">
        <f t="shared" ca="1" si="21"/>
        <v>0</v>
      </c>
      <c r="T46" s="261">
        <f t="shared" ca="1" si="21"/>
        <v>0</v>
      </c>
      <c r="U46" s="261">
        <f t="shared" ca="1" si="21"/>
        <v>0</v>
      </c>
      <c r="V46" s="261">
        <f t="shared" ca="1" si="21"/>
        <v>0</v>
      </c>
      <c r="W46" s="261">
        <f t="shared" ca="1" si="21"/>
        <v>0</v>
      </c>
      <c r="X46" s="261">
        <f t="shared" ca="1" si="21"/>
        <v>0</v>
      </c>
      <c r="Y46" s="261">
        <f t="shared" ca="1" si="21"/>
        <v>0</v>
      </c>
    </row>
    <row r="47" spans="1:30" x14ac:dyDescent="0.3">
      <c r="B47" s="153" t="s">
        <v>285</v>
      </c>
      <c r="C47" s="167" t="s">
        <v>113</v>
      </c>
      <c r="F47" s="173">
        <f t="shared" ref="F47:Y47" ca="1" si="22">SUM(F42:F46)</f>
        <v>0</v>
      </c>
      <c r="G47" s="173">
        <f t="shared" ca="1" si="22"/>
        <v>0</v>
      </c>
      <c r="H47" s="173">
        <f t="shared" ca="1" si="22"/>
        <v>0</v>
      </c>
      <c r="I47" s="173">
        <f t="shared" ca="1" si="22"/>
        <v>0</v>
      </c>
      <c r="J47" s="173">
        <f t="shared" ca="1" si="22"/>
        <v>0</v>
      </c>
      <c r="K47" s="173">
        <f t="shared" ca="1" si="22"/>
        <v>0</v>
      </c>
      <c r="L47" s="173">
        <f t="shared" ca="1" si="22"/>
        <v>0</v>
      </c>
      <c r="M47" s="173">
        <f t="shared" ca="1" si="22"/>
        <v>0</v>
      </c>
      <c r="N47" s="173">
        <f t="shared" ca="1" si="22"/>
        <v>0</v>
      </c>
      <c r="O47" s="173">
        <f t="shared" ca="1" si="22"/>
        <v>0</v>
      </c>
      <c r="P47" s="173">
        <f t="shared" ca="1" si="22"/>
        <v>0</v>
      </c>
      <c r="Q47" s="173">
        <f t="shared" ca="1" si="22"/>
        <v>0</v>
      </c>
      <c r="R47" s="173">
        <f t="shared" ca="1" si="22"/>
        <v>0</v>
      </c>
      <c r="S47" s="173">
        <f t="shared" ca="1" si="22"/>
        <v>0</v>
      </c>
      <c r="T47" s="173">
        <f t="shared" ca="1" si="22"/>
        <v>0</v>
      </c>
      <c r="U47" s="173">
        <f t="shared" ca="1" si="22"/>
        <v>0</v>
      </c>
      <c r="V47" s="173">
        <f t="shared" ca="1" si="22"/>
        <v>0</v>
      </c>
      <c r="W47" s="173">
        <f t="shared" ca="1" si="22"/>
        <v>0</v>
      </c>
      <c r="X47" s="173">
        <f t="shared" ca="1" si="22"/>
        <v>0</v>
      </c>
      <c r="Y47" s="173">
        <f t="shared" ca="1" si="22"/>
        <v>0</v>
      </c>
    </row>
    <row r="48" spans="1:30" x14ac:dyDescent="0.3">
      <c r="C48" s="167"/>
    </row>
    <row r="49" spans="1:26" x14ac:dyDescent="0.3">
      <c r="C49" s="167"/>
    </row>
    <row r="50" spans="1:26" x14ac:dyDescent="0.3">
      <c r="C50" s="167"/>
    </row>
    <row r="51" spans="1:26" ht="18.75" x14ac:dyDescent="0.3">
      <c r="A51" s="256">
        <f>MAX(A$11:A50)+1</f>
        <v>5</v>
      </c>
      <c r="B51" s="229" t="s">
        <v>228</v>
      </c>
      <c r="C51" s="167"/>
    </row>
    <row r="52" spans="1:26" x14ac:dyDescent="0.3">
      <c r="B52" s="153" t="s">
        <v>229</v>
      </c>
      <c r="C52" s="167" t="s">
        <v>119</v>
      </c>
      <c r="F52" s="84"/>
      <c r="G52" s="84"/>
      <c r="H52" s="84"/>
      <c r="I52" s="84"/>
      <c r="J52" s="84"/>
      <c r="K52" s="84"/>
      <c r="L52" s="84"/>
      <c r="M52" s="84"/>
      <c r="N52" s="84"/>
      <c r="O52" s="84"/>
      <c r="P52" s="84"/>
      <c r="Q52" s="84"/>
      <c r="R52" s="84"/>
      <c r="S52" s="84"/>
      <c r="T52" s="84"/>
      <c r="U52" s="84"/>
      <c r="V52" s="84"/>
      <c r="W52" s="84"/>
      <c r="X52" s="84"/>
      <c r="Y52" s="84"/>
    </row>
    <row r="53" spans="1:26" x14ac:dyDescent="0.3">
      <c r="B53" s="153" t="s">
        <v>230</v>
      </c>
      <c r="C53" s="167" t="s">
        <v>119</v>
      </c>
      <c r="F53" s="84"/>
      <c r="G53" s="84"/>
      <c r="H53" s="84"/>
      <c r="I53" s="84"/>
      <c r="J53" s="84"/>
      <c r="K53" s="84"/>
      <c r="L53" s="84"/>
      <c r="M53" s="84"/>
      <c r="N53" s="84"/>
      <c r="O53" s="84"/>
      <c r="P53" s="84"/>
      <c r="Q53" s="84"/>
      <c r="R53" s="84"/>
      <c r="S53" s="84"/>
      <c r="T53" s="84"/>
      <c r="U53" s="84"/>
      <c r="V53" s="84"/>
      <c r="W53" s="84"/>
      <c r="X53" s="84"/>
      <c r="Y53" s="84"/>
    </row>
    <row r="54" spans="1:26" x14ac:dyDescent="0.3">
      <c r="B54" s="153" t="s">
        <v>118</v>
      </c>
      <c r="C54" s="167" t="s">
        <v>119</v>
      </c>
      <c r="F54" s="198">
        <f>SUM(F52:F53)</f>
        <v>0</v>
      </c>
      <c r="G54" s="198">
        <f t="shared" ref="G54:Y54" si="23">SUM(G52:G53)</f>
        <v>0</v>
      </c>
      <c r="H54" s="198">
        <f t="shared" si="23"/>
        <v>0</v>
      </c>
      <c r="I54" s="198">
        <f t="shared" si="23"/>
        <v>0</v>
      </c>
      <c r="J54" s="198">
        <f t="shared" si="23"/>
        <v>0</v>
      </c>
      <c r="K54" s="198">
        <f t="shared" si="23"/>
        <v>0</v>
      </c>
      <c r="L54" s="198">
        <f t="shared" si="23"/>
        <v>0</v>
      </c>
      <c r="M54" s="198">
        <f t="shared" si="23"/>
        <v>0</v>
      </c>
      <c r="N54" s="198">
        <f t="shared" si="23"/>
        <v>0</v>
      </c>
      <c r="O54" s="198">
        <f t="shared" si="23"/>
        <v>0</v>
      </c>
      <c r="P54" s="198">
        <f t="shared" si="23"/>
        <v>0</v>
      </c>
      <c r="Q54" s="198">
        <f t="shared" si="23"/>
        <v>0</v>
      </c>
      <c r="R54" s="198">
        <f t="shared" si="23"/>
        <v>0</v>
      </c>
      <c r="S54" s="198">
        <f t="shared" si="23"/>
        <v>0</v>
      </c>
      <c r="T54" s="198">
        <f t="shared" si="23"/>
        <v>0</v>
      </c>
      <c r="U54" s="198">
        <f t="shared" si="23"/>
        <v>0</v>
      </c>
      <c r="V54" s="198">
        <f t="shared" si="23"/>
        <v>0</v>
      </c>
      <c r="W54" s="198">
        <f t="shared" si="23"/>
        <v>0</v>
      </c>
      <c r="X54" s="198">
        <f t="shared" si="23"/>
        <v>0</v>
      </c>
      <c r="Y54" s="198">
        <f t="shared" si="23"/>
        <v>0</v>
      </c>
    </row>
    <row r="55" spans="1:26" x14ac:dyDescent="0.3">
      <c r="C55" s="167"/>
    </row>
    <row r="56" spans="1:26" x14ac:dyDescent="0.3">
      <c r="C56" s="167"/>
    </row>
    <row r="57" spans="1:26" x14ac:dyDescent="0.3">
      <c r="A57" s="276"/>
      <c r="B57" s="276"/>
      <c r="C57" s="167"/>
    </row>
    <row r="58" spans="1:26" ht="18.75" x14ac:dyDescent="0.3">
      <c r="A58" s="256">
        <f>MAX(A$11:A57)+1</f>
        <v>6</v>
      </c>
      <c r="B58" s="229" t="s">
        <v>122</v>
      </c>
      <c r="C58" s="167"/>
    </row>
    <row r="59" spans="1:26" x14ac:dyDescent="0.3">
      <c r="B59" s="153" t="s">
        <v>120</v>
      </c>
      <c r="C59" s="167" t="str">
        <f>+C28</f>
        <v>$</v>
      </c>
      <c r="F59" s="262">
        <f ca="1">+F47</f>
        <v>0</v>
      </c>
      <c r="G59" s="262">
        <f t="shared" ref="G59:Y59" ca="1" si="24">+G47</f>
        <v>0</v>
      </c>
      <c r="H59" s="262">
        <f t="shared" ca="1" si="24"/>
        <v>0</v>
      </c>
      <c r="I59" s="262">
        <f t="shared" ca="1" si="24"/>
        <v>0</v>
      </c>
      <c r="J59" s="262">
        <f t="shared" ca="1" si="24"/>
        <v>0</v>
      </c>
      <c r="K59" s="262">
        <f t="shared" ca="1" si="24"/>
        <v>0</v>
      </c>
      <c r="L59" s="262">
        <f t="shared" ca="1" si="24"/>
        <v>0</v>
      </c>
      <c r="M59" s="262">
        <f t="shared" ca="1" si="24"/>
        <v>0</v>
      </c>
      <c r="N59" s="262">
        <f t="shared" ca="1" si="24"/>
        <v>0</v>
      </c>
      <c r="O59" s="262">
        <f t="shared" ca="1" si="24"/>
        <v>0</v>
      </c>
      <c r="P59" s="262">
        <f t="shared" ca="1" si="24"/>
        <v>0</v>
      </c>
      <c r="Q59" s="262">
        <f t="shared" ca="1" si="24"/>
        <v>0</v>
      </c>
      <c r="R59" s="262">
        <f t="shared" ca="1" si="24"/>
        <v>0</v>
      </c>
      <c r="S59" s="262">
        <f t="shared" ca="1" si="24"/>
        <v>0</v>
      </c>
      <c r="T59" s="262">
        <f t="shared" ca="1" si="24"/>
        <v>0</v>
      </c>
      <c r="U59" s="262">
        <f t="shared" ca="1" si="24"/>
        <v>0</v>
      </c>
      <c r="V59" s="262">
        <f t="shared" ca="1" si="24"/>
        <v>0</v>
      </c>
      <c r="W59" s="262">
        <f t="shared" ca="1" si="24"/>
        <v>0</v>
      </c>
      <c r="X59" s="262">
        <f t="shared" ca="1" si="24"/>
        <v>0</v>
      </c>
      <c r="Y59" s="262">
        <f t="shared" ca="1" si="24"/>
        <v>0</v>
      </c>
      <c r="Z59" s="173">
        <f ca="1">SUM(F59:Y59)</f>
        <v>0</v>
      </c>
    </row>
    <row r="60" spans="1:26" x14ac:dyDescent="0.3">
      <c r="B60" s="153" t="s">
        <v>121</v>
      </c>
      <c r="C60" s="167" t="s">
        <v>113</v>
      </c>
      <c r="F60" s="262">
        <f ca="1">ROUND(+F47*F54,2)</f>
        <v>0</v>
      </c>
      <c r="G60" s="262">
        <f t="shared" ref="G60:Y60" ca="1" si="25">ROUND(+G47*G54,2)</f>
        <v>0</v>
      </c>
      <c r="H60" s="262">
        <f t="shared" ca="1" si="25"/>
        <v>0</v>
      </c>
      <c r="I60" s="262">
        <f t="shared" ca="1" si="25"/>
        <v>0</v>
      </c>
      <c r="J60" s="262">
        <f t="shared" ca="1" si="25"/>
        <v>0</v>
      </c>
      <c r="K60" s="262">
        <f t="shared" ca="1" si="25"/>
        <v>0</v>
      </c>
      <c r="L60" s="262">
        <f t="shared" ca="1" si="25"/>
        <v>0</v>
      </c>
      <c r="M60" s="262">
        <f t="shared" ca="1" si="25"/>
        <v>0</v>
      </c>
      <c r="N60" s="262">
        <f t="shared" ca="1" si="25"/>
        <v>0</v>
      </c>
      <c r="O60" s="262">
        <f t="shared" ca="1" si="25"/>
        <v>0</v>
      </c>
      <c r="P60" s="262">
        <f t="shared" ca="1" si="25"/>
        <v>0</v>
      </c>
      <c r="Q60" s="262">
        <f t="shared" ca="1" si="25"/>
        <v>0</v>
      </c>
      <c r="R60" s="262">
        <f t="shared" ca="1" si="25"/>
        <v>0</v>
      </c>
      <c r="S60" s="262">
        <f t="shared" ca="1" si="25"/>
        <v>0</v>
      </c>
      <c r="T60" s="262">
        <f t="shared" ca="1" si="25"/>
        <v>0</v>
      </c>
      <c r="U60" s="262">
        <f t="shared" ca="1" si="25"/>
        <v>0</v>
      </c>
      <c r="V60" s="262">
        <f t="shared" ca="1" si="25"/>
        <v>0</v>
      </c>
      <c r="W60" s="262">
        <f t="shared" ca="1" si="25"/>
        <v>0</v>
      </c>
      <c r="X60" s="262">
        <f t="shared" ca="1" si="25"/>
        <v>0</v>
      </c>
      <c r="Y60" s="262">
        <f t="shared" ca="1" si="25"/>
        <v>0</v>
      </c>
      <c r="Z60" s="173">
        <f ca="1">SUM(F60:Y60)</f>
        <v>0</v>
      </c>
    </row>
    <row r="61" spans="1:26" x14ac:dyDescent="0.3">
      <c r="B61" s="153" t="s">
        <v>103</v>
      </c>
      <c r="C61" s="167" t="s">
        <v>113</v>
      </c>
      <c r="F61" s="173">
        <f ca="1">SUM(F59:F60)</f>
        <v>0</v>
      </c>
      <c r="G61" s="173">
        <f t="shared" ref="G61:Y61" ca="1" si="26">SUM(G59:G60)</f>
        <v>0</v>
      </c>
      <c r="H61" s="173">
        <f t="shared" ca="1" si="26"/>
        <v>0</v>
      </c>
      <c r="I61" s="173">
        <f t="shared" ca="1" si="26"/>
        <v>0</v>
      </c>
      <c r="J61" s="173">
        <f t="shared" ca="1" si="26"/>
        <v>0</v>
      </c>
      <c r="K61" s="173">
        <f t="shared" ca="1" si="26"/>
        <v>0</v>
      </c>
      <c r="L61" s="173">
        <f t="shared" ca="1" si="26"/>
        <v>0</v>
      </c>
      <c r="M61" s="173">
        <f t="shared" ca="1" si="26"/>
        <v>0</v>
      </c>
      <c r="N61" s="173">
        <f t="shared" ca="1" si="26"/>
        <v>0</v>
      </c>
      <c r="O61" s="173">
        <f t="shared" ca="1" si="26"/>
        <v>0</v>
      </c>
      <c r="P61" s="173">
        <f t="shared" ca="1" si="26"/>
        <v>0</v>
      </c>
      <c r="Q61" s="173">
        <f t="shared" ca="1" si="26"/>
        <v>0</v>
      </c>
      <c r="R61" s="173">
        <f t="shared" ca="1" si="26"/>
        <v>0</v>
      </c>
      <c r="S61" s="173">
        <f t="shared" ca="1" si="26"/>
        <v>0</v>
      </c>
      <c r="T61" s="173">
        <f t="shared" ca="1" si="26"/>
        <v>0</v>
      </c>
      <c r="U61" s="173">
        <f t="shared" ca="1" si="26"/>
        <v>0</v>
      </c>
      <c r="V61" s="173">
        <f t="shared" ca="1" si="26"/>
        <v>0</v>
      </c>
      <c r="W61" s="173">
        <f t="shared" ca="1" si="26"/>
        <v>0</v>
      </c>
      <c r="X61" s="173">
        <f t="shared" ca="1" si="26"/>
        <v>0</v>
      </c>
      <c r="Y61" s="199">
        <f t="shared" ca="1" si="26"/>
        <v>0</v>
      </c>
      <c r="Z61" s="173">
        <f ca="1">SUM(Z59:Z60)</f>
        <v>0</v>
      </c>
    </row>
    <row r="62" spans="1:26" x14ac:dyDescent="0.3">
      <c r="C62" s="167"/>
    </row>
    <row r="63" spans="1:26" x14ac:dyDescent="0.3">
      <c r="B63" s="153" t="s">
        <v>157</v>
      </c>
      <c r="C63" s="167"/>
      <c r="F63" s="277" t="str">
        <f t="shared" ref="F63:Y63" ca="1" si="27">+F12</f>
        <v>NOT IN USE</v>
      </c>
      <c r="G63" s="277" t="str">
        <f t="shared" ca="1" si="27"/>
        <v>NOT IN USE</v>
      </c>
      <c r="H63" s="277" t="str">
        <f t="shared" ca="1" si="27"/>
        <v>NOT IN USE</v>
      </c>
      <c r="I63" s="277" t="str">
        <f t="shared" ca="1" si="27"/>
        <v>NOT IN USE</v>
      </c>
      <c r="J63" s="277" t="str">
        <f t="shared" ca="1" si="27"/>
        <v>NOT IN USE</v>
      </c>
      <c r="K63" s="277" t="str">
        <f t="shared" ca="1" si="27"/>
        <v>NOT IN USE</v>
      </c>
      <c r="L63" s="277" t="str">
        <f t="shared" ca="1" si="27"/>
        <v>NOT IN USE</v>
      </c>
      <c r="M63" s="277" t="str">
        <f t="shared" ca="1" si="27"/>
        <v>NOT IN USE</v>
      </c>
      <c r="N63" s="277" t="str">
        <f t="shared" ca="1" si="27"/>
        <v>NOT IN USE</v>
      </c>
      <c r="O63" s="277" t="str">
        <f t="shared" ca="1" si="27"/>
        <v>NOT IN USE</v>
      </c>
      <c r="P63" s="277" t="str">
        <f t="shared" ca="1" si="27"/>
        <v>NOT IN USE</v>
      </c>
      <c r="Q63" s="277" t="str">
        <f t="shared" ca="1" si="27"/>
        <v>NOT IN USE</v>
      </c>
      <c r="R63" s="277" t="str">
        <f t="shared" ca="1" si="27"/>
        <v>NOT IN USE</v>
      </c>
      <c r="S63" s="277" t="str">
        <f t="shared" ca="1" si="27"/>
        <v>NOT IN USE</v>
      </c>
      <c r="T63" s="277" t="str">
        <f t="shared" ca="1" si="27"/>
        <v>NOT IN USE</v>
      </c>
      <c r="U63" s="277" t="str">
        <f t="shared" ca="1" si="27"/>
        <v>NOT IN USE</v>
      </c>
      <c r="V63" s="277" t="str">
        <f t="shared" ca="1" si="27"/>
        <v>NOT IN USE</v>
      </c>
      <c r="W63" s="277" t="str">
        <f t="shared" ca="1" si="27"/>
        <v>NOT IN USE</v>
      </c>
      <c r="X63" s="277" t="str">
        <f t="shared" ca="1" si="27"/>
        <v>NOT IN USE</v>
      </c>
      <c r="Y63" s="277" t="str">
        <f t="shared" ca="1" si="27"/>
        <v>NOT IN USE</v>
      </c>
    </row>
    <row r="64" spans="1:26" x14ac:dyDescent="0.3">
      <c r="B64" s="153" t="s">
        <v>122</v>
      </c>
      <c r="C64" s="167" t="s">
        <v>113</v>
      </c>
      <c r="F64" s="173">
        <f ca="1">+F61</f>
        <v>0</v>
      </c>
      <c r="G64" s="173">
        <f t="shared" ref="G64:Y64" ca="1" si="28">+G61</f>
        <v>0</v>
      </c>
      <c r="H64" s="173">
        <f t="shared" ca="1" si="28"/>
        <v>0</v>
      </c>
      <c r="I64" s="173">
        <f t="shared" ca="1" si="28"/>
        <v>0</v>
      </c>
      <c r="J64" s="173">
        <f t="shared" ca="1" si="28"/>
        <v>0</v>
      </c>
      <c r="K64" s="173">
        <f t="shared" ca="1" si="28"/>
        <v>0</v>
      </c>
      <c r="L64" s="173">
        <f t="shared" ca="1" si="28"/>
        <v>0</v>
      </c>
      <c r="M64" s="173">
        <f t="shared" ca="1" si="28"/>
        <v>0</v>
      </c>
      <c r="N64" s="173">
        <f t="shared" ca="1" si="28"/>
        <v>0</v>
      </c>
      <c r="O64" s="173">
        <f t="shared" ca="1" si="28"/>
        <v>0</v>
      </c>
      <c r="P64" s="173">
        <f t="shared" ca="1" si="28"/>
        <v>0</v>
      </c>
      <c r="Q64" s="173">
        <f t="shared" ca="1" si="28"/>
        <v>0</v>
      </c>
      <c r="R64" s="173">
        <f t="shared" ca="1" si="28"/>
        <v>0</v>
      </c>
      <c r="S64" s="173">
        <f t="shared" ca="1" si="28"/>
        <v>0</v>
      </c>
      <c r="T64" s="173">
        <f t="shared" ca="1" si="28"/>
        <v>0</v>
      </c>
      <c r="U64" s="173">
        <f t="shared" ca="1" si="28"/>
        <v>0</v>
      </c>
      <c r="V64" s="173">
        <f t="shared" ca="1" si="28"/>
        <v>0</v>
      </c>
      <c r="W64" s="173">
        <f t="shared" ca="1" si="28"/>
        <v>0</v>
      </c>
      <c r="X64" s="173">
        <f t="shared" ca="1" si="28"/>
        <v>0</v>
      </c>
      <c r="Y64" s="173">
        <f t="shared" ca="1" si="28"/>
        <v>0</v>
      </c>
    </row>
    <row r="65" spans="1:30" x14ac:dyDescent="0.3">
      <c r="B65" s="153" t="s">
        <v>177</v>
      </c>
      <c r="C65" s="167" t="str">
        <f>+C43</f>
        <v>$</v>
      </c>
      <c r="F65" s="78"/>
      <c r="G65" s="78"/>
      <c r="H65" s="78"/>
      <c r="I65" s="78"/>
      <c r="J65" s="78"/>
      <c r="K65" s="78"/>
      <c r="L65" s="78"/>
      <c r="M65" s="78"/>
      <c r="N65" s="78"/>
      <c r="O65" s="78"/>
      <c r="P65" s="78"/>
      <c r="Q65" s="78"/>
      <c r="R65" s="78"/>
      <c r="S65" s="78"/>
      <c r="T65" s="78"/>
      <c r="U65" s="78"/>
      <c r="V65" s="78"/>
      <c r="W65" s="78"/>
      <c r="X65" s="78"/>
      <c r="Y65" s="78"/>
    </row>
    <row r="66" spans="1:30" x14ac:dyDescent="0.3">
      <c r="B66" s="153" t="s">
        <v>178</v>
      </c>
      <c r="C66" s="167" t="s">
        <v>113</v>
      </c>
      <c r="F66" s="264">
        <f ca="1">+F64-F65</f>
        <v>0</v>
      </c>
      <c r="G66" s="264">
        <f t="shared" ref="G66:Y66" ca="1" si="29">+G64-G65</f>
        <v>0</v>
      </c>
      <c r="H66" s="264">
        <f t="shared" ca="1" si="29"/>
        <v>0</v>
      </c>
      <c r="I66" s="264">
        <f t="shared" ca="1" si="29"/>
        <v>0</v>
      </c>
      <c r="J66" s="264">
        <f t="shared" ca="1" si="29"/>
        <v>0</v>
      </c>
      <c r="K66" s="264">
        <f t="shared" ca="1" si="29"/>
        <v>0</v>
      </c>
      <c r="L66" s="264">
        <f t="shared" ca="1" si="29"/>
        <v>0</v>
      </c>
      <c r="M66" s="264">
        <f t="shared" ca="1" si="29"/>
        <v>0</v>
      </c>
      <c r="N66" s="264">
        <f t="shared" ca="1" si="29"/>
        <v>0</v>
      </c>
      <c r="O66" s="264">
        <f t="shared" ca="1" si="29"/>
        <v>0</v>
      </c>
      <c r="P66" s="264">
        <f t="shared" ca="1" si="29"/>
        <v>0</v>
      </c>
      <c r="Q66" s="264">
        <f t="shared" ca="1" si="29"/>
        <v>0</v>
      </c>
      <c r="R66" s="264">
        <f t="shared" ca="1" si="29"/>
        <v>0</v>
      </c>
      <c r="S66" s="264">
        <f t="shared" ca="1" si="29"/>
        <v>0</v>
      </c>
      <c r="T66" s="264">
        <f t="shared" ca="1" si="29"/>
        <v>0</v>
      </c>
      <c r="U66" s="264">
        <f t="shared" ca="1" si="29"/>
        <v>0</v>
      </c>
      <c r="V66" s="264">
        <f t="shared" ca="1" si="29"/>
        <v>0</v>
      </c>
      <c r="W66" s="264">
        <f t="shared" ca="1" si="29"/>
        <v>0</v>
      </c>
      <c r="X66" s="264">
        <f t="shared" ca="1" si="29"/>
        <v>0</v>
      </c>
      <c r="Y66" s="264">
        <f t="shared" ca="1" si="29"/>
        <v>0</v>
      </c>
    </row>
    <row r="67" spans="1:30" x14ac:dyDescent="0.3">
      <c r="B67" s="153" t="s">
        <v>178</v>
      </c>
      <c r="C67" s="167" t="s">
        <v>119</v>
      </c>
      <c r="F67" s="265">
        <f>IF(F65=0,0,+F66/F65)</f>
        <v>0</v>
      </c>
      <c r="G67" s="265">
        <f t="shared" ref="G67:Y67" si="30">IF(G65=0,0,+G66/G65)</f>
        <v>0</v>
      </c>
      <c r="H67" s="265">
        <f t="shared" si="30"/>
        <v>0</v>
      </c>
      <c r="I67" s="265">
        <f t="shared" si="30"/>
        <v>0</v>
      </c>
      <c r="J67" s="265">
        <f t="shared" si="30"/>
        <v>0</v>
      </c>
      <c r="K67" s="265">
        <f t="shared" si="30"/>
        <v>0</v>
      </c>
      <c r="L67" s="265">
        <f t="shared" si="30"/>
        <v>0</v>
      </c>
      <c r="M67" s="265">
        <f t="shared" si="30"/>
        <v>0</v>
      </c>
      <c r="N67" s="265">
        <f t="shared" si="30"/>
        <v>0</v>
      </c>
      <c r="O67" s="265">
        <f t="shared" si="30"/>
        <v>0</v>
      </c>
      <c r="P67" s="265">
        <f t="shared" si="30"/>
        <v>0</v>
      </c>
      <c r="Q67" s="265">
        <f t="shared" si="30"/>
        <v>0</v>
      </c>
      <c r="R67" s="265">
        <f t="shared" si="30"/>
        <v>0</v>
      </c>
      <c r="S67" s="265">
        <f t="shared" si="30"/>
        <v>0</v>
      </c>
      <c r="T67" s="265">
        <f t="shared" si="30"/>
        <v>0</v>
      </c>
      <c r="U67" s="265">
        <f t="shared" si="30"/>
        <v>0</v>
      </c>
      <c r="V67" s="265">
        <f t="shared" si="30"/>
        <v>0</v>
      </c>
      <c r="W67" s="265">
        <f t="shared" si="30"/>
        <v>0</v>
      </c>
      <c r="X67" s="265">
        <f t="shared" si="30"/>
        <v>0</v>
      </c>
      <c r="Y67" s="265">
        <f t="shared" si="30"/>
        <v>0</v>
      </c>
    </row>
    <row r="68" spans="1:30" x14ac:dyDescent="0.3">
      <c r="C68" s="167"/>
    </row>
    <row r="69" spans="1:30" x14ac:dyDescent="0.3">
      <c r="C69" s="167"/>
    </row>
    <row r="70" spans="1:30" x14ac:dyDescent="0.3">
      <c r="C70" s="167"/>
    </row>
    <row r="71" spans="1:30" ht="18.75" x14ac:dyDescent="0.3">
      <c r="A71" s="256">
        <f>MAX(A$11:A70)+1</f>
        <v>7</v>
      </c>
      <c r="B71" s="229" t="s">
        <v>123</v>
      </c>
      <c r="C71" s="167"/>
    </row>
    <row r="72" spans="1:30" x14ac:dyDescent="0.3">
      <c r="B72" s="153" t="s">
        <v>124</v>
      </c>
      <c r="C72" s="167" t="s">
        <v>113</v>
      </c>
      <c r="F72" s="260">
        <f t="shared" ref="F72:Y72" ca="1" si="31">ROUND(F16*F61,0)</f>
        <v>0</v>
      </c>
      <c r="G72" s="260">
        <f t="shared" ca="1" si="31"/>
        <v>0</v>
      </c>
      <c r="H72" s="260">
        <f t="shared" ca="1" si="31"/>
        <v>0</v>
      </c>
      <c r="I72" s="260">
        <f t="shared" ca="1" si="31"/>
        <v>0</v>
      </c>
      <c r="J72" s="260">
        <f t="shared" ca="1" si="31"/>
        <v>0</v>
      </c>
      <c r="K72" s="260">
        <f t="shared" ca="1" si="31"/>
        <v>0</v>
      </c>
      <c r="L72" s="260">
        <f t="shared" ca="1" si="31"/>
        <v>0</v>
      </c>
      <c r="M72" s="260">
        <f t="shared" ca="1" si="31"/>
        <v>0</v>
      </c>
      <c r="N72" s="260">
        <f t="shared" ca="1" si="31"/>
        <v>0</v>
      </c>
      <c r="O72" s="260">
        <f t="shared" ca="1" si="31"/>
        <v>0</v>
      </c>
      <c r="P72" s="260">
        <f t="shared" ca="1" si="31"/>
        <v>0</v>
      </c>
      <c r="Q72" s="260">
        <f t="shared" ca="1" si="31"/>
        <v>0</v>
      </c>
      <c r="R72" s="260">
        <f t="shared" ca="1" si="31"/>
        <v>0</v>
      </c>
      <c r="S72" s="260">
        <f t="shared" ca="1" si="31"/>
        <v>0</v>
      </c>
      <c r="T72" s="260">
        <f t="shared" ca="1" si="31"/>
        <v>0</v>
      </c>
      <c r="U72" s="260">
        <f t="shared" ca="1" si="31"/>
        <v>0</v>
      </c>
      <c r="V72" s="260">
        <f t="shared" ca="1" si="31"/>
        <v>0</v>
      </c>
      <c r="W72" s="260">
        <f t="shared" ca="1" si="31"/>
        <v>0</v>
      </c>
      <c r="X72" s="260">
        <f t="shared" ca="1" si="31"/>
        <v>0</v>
      </c>
      <c r="Y72" s="278">
        <f t="shared" ca="1" si="31"/>
        <v>0</v>
      </c>
      <c r="Z72" s="172">
        <f ca="1">SUM(F72:Y72)</f>
        <v>0</v>
      </c>
      <c r="AC72" s="103"/>
      <c r="AD72" s="172">
        <f ca="1">+AC72-Z72</f>
        <v>0</v>
      </c>
    </row>
    <row r="73" spans="1:30" x14ac:dyDescent="0.3">
      <c r="B73" s="153" t="s">
        <v>126</v>
      </c>
      <c r="C73" s="167" t="s">
        <v>113</v>
      </c>
      <c r="F73" s="260">
        <f t="shared" ref="F73:Y73" ca="1" si="32">-F27</f>
        <v>0</v>
      </c>
      <c r="G73" s="260">
        <f t="shared" ca="1" si="32"/>
        <v>0</v>
      </c>
      <c r="H73" s="260">
        <f t="shared" ca="1" si="32"/>
        <v>0</v>
      </c>
      <c r="I73" s="260">
        <f t="shared" ca="1" si="32"/>
        <v>0</v>
      </c>
      <c r="J73" s="260">
        <f t="shared" ca="1" si="32"/>
        <v>0</v>
      </c>
      <c r="K73" s="260">
        <f t="shared" ca="1" si="32"/>
        <v>0</v>
      </c>
      <c r="L73" s="260">
        <f t="shared" ca="1" si="32"/>
        <v>0</v>
      </c>
      <c r="M73" s="260">
        <f t="shared" ca="1" si="32"/>
        <v>0</v>
      </c>
      <c r="N73" s="260">
        <f t="shared" ca="1" si="32"/>
        <v>0</v>
      </c>
      <c r="O73" s="260">
        <f t="shared" ca="1" si="32"/>
        <v>0</v>
      </c>
      <c r="P73" s="260">
        <f t="shared" ca="1" si="32"/>
        <v>0</v>
      </c>
      <c r="Q73" s="260">
        <f t="shared" ca="1" si="32"/>
        <v>0</v>
      </c>
      <c r="R73" s="260">
        <f t="shared" ca="1" si="32"/>
        <v>0</v>
      </c>
      <c r="S73" s="260">
        <f t="shared" ca="1" si="32"/>
        <v>0</v>
      </c>
      <c r="T73" s="260">
        <f t="shared" ca="1" si="32"/>
        <v>0</v>
      </c>
      <c r="U73" s="260">
        <f t="shared" ca="1" si="32"/>
        <v>0</v>
      </c>
      <c r="V73" s="260">
        <f t="shared" ca="1" si="32"/>
        <v>0</v>
      </c>
      <c r="W73" s="260">
        <f t="shared" ca="1" si="32"/>
        <v>0</v>
      </c>
      <c r="X73" s="260">
        <f t="shared" ca="1" si="32"/>
        <v>0</v>
      </c>
      <c r="Y73" s="278">
        <f t="shared" ca="1" si="32"/>
        <v>0</v>
      </c>
      <c r="Z73" s="172">
        <f ca="1">SUM(F73:Y73)</f>
        <v>0</v>
      </c>
      <c r="AC73" s="103"/>
      <c r="AD73" s="172">
        <f ca="1">+AC73-Z73</f>
        <v>0</v>
      </c>
    </row>
    <row r="74" spans="1:30" x14ac:dyDescent="0.3">
      <c r="B74" s="153" t="s">
        <v>125</v>
      </c>
      <c r="C74" s="167" t="s">
        <v>113</v>
      </c>
      <c r="F74" s="172">
        <f ca="1">SUM(F72:F73)</f>
        <v>0</v>
      </c>
      <c r="G74" s="172">
        <f t="shared" ref="G74:Y74" ca="1" si="33">SUM(G72:G73)</f>
        <v>0</v>
      </c>
      <c r="H74" s="172">
        <f t="shared" ca="1" si="33"/>
        <v>0</v>
      </c>
      <c r="I74" s="172">
        <f t="shared" ca="1" si="33"/>
        <v>0</v>
      </c>
      <c r="J74" s="172">
        <f t="shared" ca="1" si="33"/>
        <v>0</v>
      </c>
      <c r="K74" s="172">
        <f t="shared" ca="1" si="33"/>
        <v>0</v>
      </c>
      <c r="L74" s="172">
        <f t="shared" ca="1" si="33"/>
        <v>0</v>
      </c>
      <c r="M74" s="172">
        <f t="shared" ca="1" si="33"/>
        <v>0</v>
      </c>
      <c r="N74" s="172">
        <f t="shared" ca="1" si="33"/>
        <v>0</v>
      </c>
      <c r="O74" s="172">
        <f t="shared" ca="1" si="33"/>
        <v>0</v>
      </c>
      <c r="P74" s="172">
        <f t="shared" ca="1" si="33"/>
        <v>0</v>
      </c>
      <c r="Q74" s="172">
        <f t="shared" ca="1" si="33"/>
        <v>0</v>
      </c>
      <c r="R74" s="172">
        <f t="shared" ca="1" si="33"/>
        <v>0</v>
      </c>
      <c r="S74" s="172">
        <f t="shared" ca="1" si="33"/>
        <v>0</v>
      </c>
      <c r="T74" s="172">
        <f t="shared" ca="1" si="33"/>
        <v>0</v>
      </c>
      <c r="U74" s="172">
        <f t="shared" ca="1" si="33"/>
        <v>0</v>
      </c>
      <c r="V74" s="172">
        <f t="shared" ca="1" si="33"/>
        <v>0</v>
      </c>
      <c r="W74" s="172">
        <f t="shared" ca="1" si="33"/>
        <v>0</v>
      </c>
      <c r="X74" s="172">
        <f t="shared" ca="1" si="33"/>
        <v>0</v>
      </c>
      <c r="Y74" s="172">
        <f t="shared" ca="1" si="33"/>
        <v>0</v>
      </c>
      <c r="Z74" s="172">
        <f ca="1">SUM(Z72:Z73)</f>
        <v>0</v>
      </c>
      <c r="AC74" s="172">
        <f>SUM(AC72:AC73)</f>
        <v>0</v>
      </c>
      <c r="AD74" s="172">
        <f ca="1">SUM(AD72:AD73)</f>
        <v>0</v>
      </c>
    </row>
    <row r="75" spans="1:30" x14ac:dyDescent="0.3">
      <c r="B75" s="153" t="s">
        <v>127</v>
      </c>
      <c r="C75" s="167" t="s">
        <v>119</v>
      </c>
      <c r="F75" s="266">
        <f ca="1">IF(F72=0,0,+F74/F72)</f>
        <v>0</v>
      </c>
      <c r="G75" s="266">
        <f t="shared" ref="G75:Z75" ca="1" si="34">IF(G72=0,0,+G74/G72)</f>
        <v>0</v>
      </c>
      <c r="H75" s="266">
        <f t="shared" ca="1" si="34"/>
        <v>0</v>
      </c>
      <c r="I75" s="266">
        <f t="shared" ca="1" si="34"/>
        <v>0</v>
      </c>
      <c r="J75" s="266">
        <f t="shared" ca="1" si="34"/>
        <v>0</v>
      </c>
      <c r="K75" s="266">
        <f t="shared" ca="1" si="34"/>
        <v>0</v>
      </c>
      <c r="L75" s="266">
        <f t="shared" ca="1" si="34"/>
        <v>0</v>
      </c>
      <c r="M75" s="266">
        <f t="shared" ca="1" si="34"/>
        <v>0</v>
      </c>
      <c r="N75" s="266">
        <f t="shared" ca="1" si="34"/>
        <v>0</v>
      </c>
      <c r="O75" s="266">
        <f t="shared" ca="1" si="34"/>
        <v>0</v>
      </c>
      <c r="P75" s="266">
        <f t="shared" ca="1" si="34"/>
        <v>0</v>
      </c>
      <c r="Q75" s="266">
        <f t="shared" ca="1" si="34"/>
        <v>0</v>
      </c>
      <c r="R75" s="266">
        <f t="shared" ca="1" si="34"/>
        <v>0</v>
      </c>
      <c r="S75" s="266">
        <f t="shared" ca="1" si="34"/>
        <v>0</v>
      </c>
      <c r="T75" s="266">
        <f t="shared" ca="1" si="34"/>
        <v>0</v>
      </c>
      <c r="U75" s="266">
        <f t="shared" ca="1" si="34"/>
        <v>0</v>
      </c>
      <c r="V75" s="266">
        <f t="shared" ca="1" si="34"/>
        <v>0</v>
      </c>
      <c r="W75" s="266">
        <f t="shared" ca="1" si="34"/>
        <v>0</v>
      </c>
      <c r="X75" s="266">
        <f t="shared" ca="1" si="34"/>
        <v>0</v>
      </c>
      <c r="Y75" s="266">
        <f t="shared" ca="1" si="34"/>
        <v>0</v>
      </c>
      <c r="Z75" s="266">
        <f t="shared" ca="1" si="34"/>
        <v>0</v>
      </c>
      <c r="AC75" s="266">
        <f>IF(AC72=0,0,+AC74/AC72)</f>
        <v>0</v>
      </c>
      <c r="AD75" s="266"/>
    </row>
    <row r="76" spans="1:30" x14ac:dyDescent="0.3">
      <c r="C76" s="167"/>
    </row>
    <row r="77" spans="1:30" x14ac:dyDescent="0.3">
      <c r="C77" s="167"/>
    </row>
    <row r="78" spans="1:30" x14ac:dyDescent="0.3">
      <c r="C78" s="167"/>
    </row>
    <row r="79" spans="1:30" ht="18.75" x14ac:dyDescent="0.3">
      <c r="A79" s="256">
        <f>MAX(A$11:A78)+1</f>
        <v>8</v>
      </c>
      <c r="B79" s="229" t="s">
        <v>205</v>
      </c>
      <c r="C79" s="167"/>
    </row>
    <row r="80" spans="1:30" x14ac:dyDescent="0.3">
      <c r="B80" s="153" t="s">
        <v>133</v>
      </c>
      <c r="C80" s="167" t="s">
        <v>101</v>
      </c>
      <c r="F80" s="234">
        <f ca="1">IF((F61-F42-F44-F45-F46)=0,0,(+F23)/(F61-F42-F44-F45-F46))</f>
        <v>0</v>
      </c>
      <c r="G80" s="234">
        <f t="shared" ref="G80:Y80" ca="1" si="35">IF((G61-G42-G44-G45-G46)=0,0,(+G23)/(G61-G42-G44-G45-G46))</f>
        <v>0</v>
      </c>
      <c r="H80" s="234">
        <f t="shared" ca="1" si="35"/>
        <v>0</v>
      </c>
      <c r="I80" s="234">
        <f t="shared" ca="1" si="35"/>
        <v>0</v>
      </c>
      <c r="J80" s="234">
        <f t="shared" ca="1" si="35"/>
        <v>0</v>
      </c>
      <c r="K80" s="234">
        <f t="shared" ca="1" si="35"/>
        <v>0</v>
      </c>
      <c r="L80" s="234">
        <f t="shared" ca="1" si="35"/>
        <v>0</v>
      </c>
      <c r="M80" s="234">
        <f t="shared" ca="1" si="35"/>
        <v>0</v>
      </c>
      <c r="N80" s="234">
        <f t="shared" ca="1" si="35"/>
        <v>0</v>
      </c>
      <c r="O80" s="234">
        <f t="shared" ca="1" si="35"/>
        <v>0</v>
      </c>
      <c r="P80" s="234">
        <f t="shared" ca="1" si="35"/>
        <v>0</v>
      </c>
      <c r="Q80" s="234">
        <f t="shared" ca="1" si="35"/>
        <v>0</v>
      </c>
      <c r="R80" s="234">
        <f t="shared" ca="1" si="35"/>
        <v>0</v>
      </c>
      <c r="S80" s="234">
        <f t="shared" ca="1" si="35"/>
        <v>0</v>
      </c>
      <c r="T80" s="234">
        <f t="shared" ca="1" si="35"/>
        <v>0</v>
      </c>
      <c r="U80" s="234">
        <f t="shared" ca="1" si="35"/>
        <v>0</v>
      </c>
      <c r="V80" s="234">
        <f t="shared" ca="1" si="35"/>
        <v>0</v>
      </c>
      <c r="W80" s="234">
        <f t="shared" ca="1" si="35"/>
        <v>0</v>
      </c>
      <c r="X80" s="234">
        <f t="shared" ca="1" si="35"/>
        <v>0</v>
      </c>
      <c r="Y80" s="234">
        <f t="shared" ca="1" si="35"/>
        <v>0</v>
      </c>
    </row>
    <row r="81" spans="1:26" x14ac:dyDescent="0.3">
      <c r="B81" s="153" t="s">
        <v>134</v>
      </c>
      <c r="C81" s="167" t="s">
        <v>101</v>
      </c>
      <c r="F81" s="234">
        <f t="shared" ref="F81:Y81" ca="1" si="36">+F16-F80</f>
        <v>0</v>
      </c>
      <c r="G81" s="234">
        <f t="shared" ca="1" si="36"/>
        <v>0</v>
      </c>
      <c r="H81" s="234">
        <f t="shared" ca="1" si="36"/>
        <v>0</v>
      </c>
      <c r="I81" s="234">
        <f t="shared" ca="1" si="36"/>
        <v>0</v>
      </c>
      <c r="J81" s="234">
        <f t="shared" ca="1" si="36"/>
        <v>0</v>
      </c>
      <c r="K81" s="234">
        <f t="shared" ca="1" si="36"/>
        <v>0</v>
      </c>
      <c r="L81" s="234">
        <f t="shared" ca="1" si="36"/>
        <v>0</v>
      </c>
      <c r="M81" s="234">
        <f t="shared" ca="1" si="36"/>
        <v>0</v>
      </c>
      <c r="N81" s="234">
        <f t="shared" ca="1" si="36"/>
        <v>0</v>
      </c>
      <c r="O81" s="234">
        <f t="shared" ca="1" si="36"/>
        <v>0</v>
      </c>
      <c r="P81" s="234">
        <f t="shared" ca="1" si="36"/>
        <v>0</v>
      </c>
      <c r="Q81" s="234">
        <f t="shared" ca="1" si="36"/>
        <v>0</v>
      </c>
      <c r="R81" s="234">
        <f t="shared" ca="1" si="36"/>
        <v>0</v>
      </c>
      <c r="S81" s="234">
        <f t="shared" ca="1" si="36"/>
        <v>0</v>
      </c>
      <c r="T81" s="234">
        <f t="shared" ca="1" si="36"/>
        <v>0</v>
      </c>
      <c r="U81" s="234">
        <f t="shared" ca="1" si="36"/>
        <v>0</v>
      </c>
      <c r="V81" s="234">
        <f t="shared" ca="1" si="36"/>
        <v>0</v>
      </c>
      <c r="W81" s="234">
        <f t="shared" ca="1" si="36"/>
        <v>0</v>
      </c>
      <c r="X81" s="234">
        <f t="shared" ca="1" si="36"/>
        <v>0</v>
      </c>
      <c r="Y81" s="234">
        <f t="shared" ca="1" si="36"/>
        <v>0</v>
      </c>
    </row>
    <row r="82" spans="1:26" x14ac:dyDescent="0.3">
      <c r="C82" s="167"/>
    </row>
    <row r="83" spans="1:26" ht="18.75" x14ac:dyDescent="0.3">
      <c r="B83" s="267" t="s">
        <v>154</v>
      </c>
      <c r="C83" s="167"/>
    </row>
    <row r="84" spans="1:26" x14ac:dyDescent="0.3">
      <c r="B84" s="235" t="s">
        <v>124</v>
      </c>
      <c r="C84" s="167" t="s">
        <v>113</v>
      </c>
      <c r="F84" s="260">
        <f ca="1">+F$80*F61</f>
        <v>0</v>
      </c>
      <c r="G84" s="260">
        <f t="shared" ref="G84:Y84" ca="1" si="37">+G$80*G61</f>
        <v>0</v>
      </c>
      <c r="H84" s="260">
        <f t="shared" ca="1" si="37"/>
        <v>0</v>
      </c>
      <c r="I84" s="260">
        <f t="shared" ca="1" si="37"/>
        <v>0</v>
      </c>
      <c r="J84" s="260">
        <f t="shared" ca="1" si="37"/>
        <v>0</v>
      </c>
      <c r="K84" s="260">
        <f t="shared" ca="1" si="37"/>
        <v>0</v>
      </c>
      <c r="L84" s="260">
        <f t="shared" ca="1" si="37"/>
        <v>0</v>
      </c>
      <c r="M84" s="260">
        <f t="shared" ca="1" si="37"/>
        <v>0</v>
      </c>
      <c r="N84" s="260">
        <f t="shared" ca="1" si="37"/>
        <v>0</v>
      </c>
      <c r="O84" s="260">
        <f t="shared" ca="1" si="37"/>
        <v>0</v>
      </c>
      <c r="P84" s="260">
        <f t="shared" ca="1" si="37"/>
        <v>0</v>
      </c>
      <c r="Q84" s="260">
        <f t="shared" ca="1" si="37"/>
        <v>0</v>
      </c>
      <c r="R84" s="260">
        <f t="shared" ca="1" si="37"/>
        <v>0</v>
      </c>
      <c r="S84" s="260">
        <f t="shared" ca="1" si="37"/>
        <v>0</v>
      </c>
      <c r="T84" s="260">
        <f t="shared" ca="1" si="37"/>
        <v>0</v>
      </c>
      <c r="U84" s="260">
        <f t="shared" ca="1" si="37"/>
        <v>0</v>
      </c>
      <c r="V84" s="260">
        <f t="shared" ca="1" si="37"/>
        <v>0</v>
      </c>
      <c r="W84" s="260">
        <f t="shared" ca="1" si="37"/>
        <v>0</v>
      </c>
      <c r="X84" s="260">
        <f t="shared" ca="1" si="37"/>
        <v>0</v>
      </c>
      <c r="Y84" s="278">
        <f t="shared" ca="1" si="37"/>
        <v>0</v>
      </c>
      <c r="Z84" s="172">
        <f ca="1">SUM(F84:Y84)</f>
        <v>0</v>
      </c>
    </row>
    <row r="85" spans="1:26" x14ac:dyDescent="0.3">
      <c r="B85" s="235" t="s">
        <v>126</v>
      </c>
      <c r="C85" s="167" t="s">
        <v>113</v>
      </c>
      <c r="F85" s="260">
        <f t="shared" ref="F85:Y85" ca="1" si="38">-F23-(F80*(F42+F44+F45+F46))</f>
        <v>0</v>
      </c>
      <c r="G85" s="260">
        <f t="shared" ca="1" si="38"/>
        <v>0</v>
      </c>
      <c r="H85" s="260">
        <f t="shared" ca="1" si="38"/>
        <v>0</v>
      </c>
      <c r="I85" s="260">
        <f t="shared" ca="1" si="38"/>
        <v>0</v>
      </c>
      <c r="J85" s="260">
        <f t="shared" ca="1" si="38"/>
        <v>0</v>
      </c>
      <c r="K85" s="260">
        <f t="shared" ca="1" si="38"/>
        <v>0</v>
      </c>
      <c r="L85" s="260">
        <f t="shared" ca="1" si="38"/>
        <v>0</v>
      </c>
      <c r="M85" s="260">
        <f t="shared" ca="1" si="38"/>
        <v>0</v>
      </c>
      <c r="N85" s="260">
        <f t="shared" ca="1" si="38"/>
        <v>0</v>
      </c>
      <c r="O85" s="260">
        <f t="shared" ca="1" si="38"/>
        <v>0</v>
      </c>
      <c r="P85" s="260">
        <f t="shared" ca="1" si="38"/>
        <v>0</v>
      </c>
      <c r="Q85" s="260">
        <f t="shared" ca="1" si="38"/>
        <v>0</v>
      </c>
      <c r="R85" s="260">
        <f t="shared" ca="1" si="38"/>
        <v>0</v>
      </c>
      <c r="S85" s="260">
        <f t="shared" ca="1" si="38"/>
        <v>0</v>
      </c>
      <c r="T85" s="260">
        <f t="shared" ca="1" si="38"/>
        <v>0</v>
      </c>
      <c r="U85" s="260">
        <f t="shared" ca="1" si="38"/>
        <v>0</v>
      </c>
      <c r="V85" s="260">
        <f t="shared" ca="1" si="38"/>
        <v>0</v>
      </c>
      <c r="W85" s="260">
        <f t="shared" ca="1" si="38"/>
        <v>0</v>
      </c>
      <c r="X85" s="260">
        <f t="shared" ca="1" si="38"/>
        <v>0</v>
      </c>
      <c r="Y85" s="260">
        <f t="shared" ca="1" si="38"/>
        <v>0</v>
      </c>
      <c r="Z85" s="172">
        <f ca="1">SUM(F85:Y85)</f>
        <v>0</v>
      </c>
    </row>
    <row r="86" spans="1:26" x14ac:dyDescent="0.3">
      <c r="B86" s="235" t="s">
        <v>125</v>
      </c>
      <c r="C86" s="167" t="s">
        <v>113</v>
      </c>
      <c r="F86" s="172">
        <f t="shared" ref="F86:Y86" ca="1" si="39">SUM(F84:F85)</f>
        <v>0</v>
      </c>
      <c r="G86" s="172">
        <f t="shared" ca="1" si="39"/>
        <v>0</v>
      </c>
      <c r="H86" s="172">
        <f t="shared" ca="1" si="39"/>
        <v>0</v>
      </c>
      <c r="I86" s="172">
        <f t="shared" ca="1" si="39"/>
        <v>0</v>
      </c>
      <c r="J86" s="172">
        <f t="shared" ca="1" si="39"/>
        <v>0</v>
      </c>
      <c r="K86" s="172">
        <f t="shared" ca="1" si="39"/>
        <v>0</v>
      </c>
      <c r="L86" s="172">
        <f t="shared" ca="1" si="39"/>
        <v>0</v>
      </c>
      <c r="M86" s="172">
        <f t="shared" ca="1" si="39"/>
        <v>0</v>
      </c>
      <c r="N86" s="172">
        <f t="shared" ca="1" si="39"/>
        <v>0</v>
      </c>
      <c r="O86" s="172">
        <f t="shared" ca="1" si="39"/>
        <v>0</v>
      </c>
      <c r="P86" s="172">
        <f t="shared" ca="1" si="39"/>
        <v>0</v>
      </c>
      <c r="Q86" s="172">
        <f t="shared" ca="1" si="39"/>
        <v>0</v>
      </c>
      <c r="R86" s="172">
        <f t="shared" ca="1" si="39"/>
        <v>0</v>
      </c>
      <c r="S86" s="172">
        <f t="shared" ca="1" si="39"/>
        <v>0</v>
      </c>
      <c r="T86" s="172">
        <f t="shared" ca="1" si="39"/>
        <v>0</v>
      </c>
      <c r="U86" s="172">
        <f t="shared" ca="1" si="39"/>
        <v>0</v>
      </c>
      <c r="V86" s="172">
        <f t="shared" ca="1" si="39"/>
        <v>0</v>
      </c>
      <c r="W86" s="172">
        <f t="shared" ca="1" si="39"/>
        <v>0</v>
      </c>
      <c r="X86" s="172">
        <f t="shared" ca="1" si="39"/>
        <v>0</v>
      </c>
      <c r="Y86" s="172">
        <f t="shared" ca="1" si="39"/>
        <v>0</v>
      </c>
      <c r="Z86" s="172">
        <f ca="1">SUM(Z84:Z85)</f>
        <v>0</v>
      </c>
    </row>
    <row r="89" spans="1:26" ht="18.75" x14ac:dyDescent="0.3">
      <c r="A89" s="256">
        <f>MAX(A$11:A88)+1</f>
        <v>9</v>
      </c>
      <c r="B89" s="229" t="s">
        <v>264</v>
      </c>
      <c r="C89" s="167"/>
    </row>
    <row r="90" spans="1:26" x14ac:dyDescent="0.3">
      <c r="B90" s="153" t="s">
        <v>265</v>
      </c>
      <c r="C90" s="167" t="s">
        <v>101</v>
      </c>
      <c r="F90" s="78"/>
      <c r="G90" s="78"/>
      <c r="H90" s="78"/>
      <c r="I90" s="78"/>
      <c r="J90" s="78"/>
      <c r="K90" s="78"/>
      <c r="L90" s="78"/>
      <c r="M90" s="78"/>
      <c r="N90" s="78"/>
      <c r="O90" s="78"/>
      <c r="P90" s="78"/>
      <c r="Q90" s="78"/>
      <c r="R90" s="78"/>
      <c r="S90" s="78"/>
      <c r="T90" s="78"/>
      <c r="U90" s="78"/>
      <c r="V90" s="78"/>
      <c r="W90" s="78"/>
      <c r="X90" s="78"/>
      <c r="Y90" s="78"/>
    </row>
    <row r="91" spans="1:26" x14ac:dyDescent="0.3">
      <c r="B91" s="153" t="s">
        <v>266</v>
      </c>
      <c r="C91" s="167" t="s">
        <v>113</v>
      </c>
      <c r="F91" s="264">
        <f ca="1">ROUND(+F64*F90,2)</f>
        <v>0</v>
      </c>
      <c r="G91" s="264">
        <f t="shared" ref="G91:Y91" ca="1" si="40">ROUND(+G64*G90,2)</f>
        <v>0</v>
      </c>
      <c r="H91" s="264">
        <f t="shared" ca="1" si="40"/>
        <v>0</v>
      </c>
      <c r="I91" s="264">
        <f t="shared" ca="1" si="40"/>
        <v>0</v>
      </c>
      <c r="J91" s="264">
        <f t="shared" ca="1" si="40"/>
        <v>0</v>
      </c>
      <c r="K91" s="264">
        <f t="shared" ca="1" si="40"/>
        <v>0</v>
      </c>
      <c r="L91" s="264">
        <f t="shared" ca="1" si="40"/>
        <v>0</v>
      </c>
      <c r="M91" s="264">
        <f t="shared" ca="1" si="40"/>
        <v>0</v>
      </c>
      <c r="N91" s="264">
        <f t="shared" ca="1" si="40"/>
        <v>0</v>
      </c>
      <c r="O91" s="264">
        <f t="shared" ca="1" si="40"/>
        <v>0</v>
      </c>
      <c r="P91" s="264">
        <f t="shared" ca="1" si="40"/>
        <v>0</v>
      </c>
      <c r="Q91" s="264">
        <f t="shared" ca="1" si="40"/>
        <v>0</v>
      </c>
      <c r="R91" s="264">
        <f t="shared" ca="1" si="40"/>
        <v>0</v>
      </c>
      <c r="S91" s="264">
        <f t="shared" ca="1" si="40"/>
        <v>0</v>
      </c>
      <c r="T91" s="264">
        <f t="shared" ca="1" si="40"/>
        <v>0</v>
      </c>
      <c r="U91" s="264">
        <f t="shared" ca="1" si="40"/>
        <v>0</v>
      </c>
      <c r="V91" s="264">
        <f t="shared" ca="1" si="40"/>
        <v>0</v>
      </c>
      <c r="W91" s="264">
        <f t="shared" ca="1" si="40"/>
        <v>0</v>
      </c>
      <c r="X91" s="264">
        <f t="shared" ca="1" si="40"/>
        <v>0</v>
      </c>
      <c r="Y91" s="264">
        <f t="shared" ca="1" si="40"/>
        <v>0</v>
      </c>
      <c r="Z91" s="172">
        <f ca="1">SUM(F91:Y91)</f>
        <v>0</v>
      </c>
    </row>
    <row r="92" spans="1:26" x14ac:dyDescent="0.3">
      <c r="B92" s="153" t="s">
        <v>267</v>
      </c>
      <c r="C92" s="167" t="s">
        <v>113</v>
      </c>
      <c r="F92" s="265">
        <f t="shared" ref="F92:Y92" ca="1" si="41">+F91*wpa</f>
        <v>0</v>
      </c>
      <c r="G92" s="265">
        <f t="shared" ca="1" si="41"/>
        <v>0</v>
      </c>
      <c r="H92" s="265">
        <f t="shared" ca="1" si="41"/>
        <v>0</v>
      </c>
      <c r="I92" s="265">
        <f t="shared" ca="1" si="41"/>
        <v>0</v>
      </c>
      <c r="J92" s="265">
        <f t="shared" ca="1" si="41"/>
        <v>0</v>
      </c>
      <c r="K92" s="265">
        <f t="shared" ca="1" si="41"/>
        <v>0</v>
      </c>
      <c r="L92" s="265">
        <f t="shared" ca="1" si="41"/>
        <v>0</v>
      </c>
      <c r="M92" s="265">
        <f t="shared" ca="1" si="41"/>
        <v>0</v>
      </c>
      <c r="N92" s="265">
        <f t="shared" ca="1" si="41"/>
        <v>0</v>
      </c>
      <c r="O92" s="265">
        <f t="shared" ca="1" si="41"/>
        <v>0</v>
      </c>
      <c r="P92" s="265">
        <f t="shared" ca="1" si="41"/>
        <v>0</v>
      </c>
      <c r="Q92" s="265">
        <f t="shared" ca="1" si="41"/>
        <v>0</v>
      </c>
      <c r="R92" s="265">
        <f t="shared" ca="1" si="41"/>
        <v>0</v>
      </c>
      <c r="S92" s="265">
        <f t="shared" ca="1" si="41"/>
        <v>0</v>
      </c>
      <c r="T92" s="265">
        <f t="shared" ca="1" si="41"/>
        <v>0</v>
      </c>
      <c r="U92" s="265">
        <f t="shared" ca="1" si="41"/>
        <v>0</v>
      </c>
      <c r="V92" s="265">
        <f t="shared" ca="1" si="41"/>
        <v>0</v>
      </c>
      <c r="W92" s="265">
        <f t="shared" ca="1" si="41"/>
        <v>0</v>
      </c>
      <c r="X92" s="265">
        <f t="shared" ca="1" si="41"/>
        <v>0</v>
      </c>
      <c r="Y92" s="265">
        <f t="shared" ca="1" si="41"/>
        <v>0</v>
      </c>
      <c r="Z92" s="172">
        <f ca="1">SUM(F92:Y92)</f>
        <v>0</v>
      </c>
    </row>
  </sheetData>
  <sheetProtection sheet="1" objects="1" scenarios="1"/>
  <conditionalFormatting sqref="AA16 AA22:AA27 AA33:AA36">
    <cfRule type="expression" dxfId="2" priority="2">
      <formula>AA16&lt;&gt;0</formula>
    </cfRule>
  </conditionalFormatting>
  <pageMargins left="0.59055118110236227" right="0.39370078740157483" top="0.39370078740157483" bottom="0.59055118110236227" header="0.19685039370078741" footer="0.19685039370078741"/>
  <pageSetup paperSize="8" scale="49" orientation="landscape" horizontalDpi="300" verticalDpi="300" r:id="rId1"/>
  <headerFooter>
    <oddFooter>&amp;L&amp;9&amp;Z&amp;F
&amp;A&amp;R&amp;9Printed &amp;D at &amp;T
Page &amp;P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AF92"/>
  <sheetViews>
    <sheetView showGridLines="0" zoomScaleNormal="100" workbookViewId="0">
      <pane xSplit="5" ySplit="12" topLeftCell="F13" activePane="bottomRight" state="frozen"/>
      <selection activeCell="B3" sqref="B3"/>
      <selection pane="topRight" activeCell="B3" sqref="B3"/>
      <selection pane="bottomLeft" activeCell="B3" sqref="B3"/>
      <selection pane="bottomRight" activeCell="H16" sqref="H16"/>
    </sheetView>
  </sheetViews>
  <sheetFormatPr defaultColWidth="8.85546875" defaultRowHeight="15.75" x14ac:dyDescent="0.3"/>
  <cols>
    <col min="1" max="1" width="5.7109375" style="153" customWidth="1"/>
    <col min="2" max="2" width="35.7109375" style="153" customWidth="1"/>
    <col min="3" max="3" width="7.7109375" style="153" customWidth="1"/>
    <col min="4" max="27" width="13.7109375" style="153" customWidth="1"/>
    <col min="28" max="28" width="5.7109375" style="153" customWidth="1"/>
    <col min="29" max="30" width="13.7109375" style="153" customWidth="1"/>
    <col min="31" max="16384" width="8.85546875" style="153"/>
  </cols>
  <sheetData>
    <row r="1" spans="1:32" x14ac:dyDescent="0.3">
      <c r="A1" s="153" t="str">
        <f>+DSO</f>
        <v>Your Organisation</v>
      </c>
    </row>
    <row r="2" spans="1:32" x14ac:dyDescent="0.3">
      <c r="A2" s="154" t="str">
        <f>+title</f>
        <v xml:space="preserve">Single Product Costing &amp; Pricing Model </v>
      </c>
    </row>
    <row r="3" spans="1:32" x14ac:dyDescent="0.3">
      <c r="A3" s="157" t="str">
        <f ca="1">program_title&amp;" "&amp;year&amp;+" Rev"&amp;+current_rev</f>
        <v xml:space="preserve">  RevA</v>
      </c>
    </row>
    <row r="4" spans="1:32" x14ac:dyDescent="0.3">
      <c r="A4" s="157"/>
    </row>
    <row r="5" spans="1:32" ht="30" x14ac:dyDescent="0.4">
      <c r="A5" s="155" t="str">
        <f ca="1">RIGHT(CELL("filename",A5),LEN(CELL("filename",A5))-FIND("]",CELL("filename",A5)))</f>
        <v>Health_Professionals_Pricing</v>
      </c>
    </row>
    <row r="6" spans="1:32" x14ac:dyDescent="0.3">
      <c r="F6" s="169" t="s">
        <v>148</v>
      </c>
    </row>
    <row r="7" spans="1:32" x14ac:dyDescent="0.3">
      <c r="F7" s="168">
        <f>COLUMNS($F:F)</f>
        <v>1</v>
      </c>
      <c r="G7" s="168">
        <f>COLUMNS($F:G)</f>
        <v>2</v>
      </c>
      <c r="H7" s="168">
        <f>COLUMNS($F:H)</f>
        <v>3</v>
      </c>
      <c r="I7" s="168">
        <f>COLUMNS($F:I)</f>
        <v>4</v>
      </c>
      <c r="J7" s="168">
        <f>COLUMNS($F:J)</f>
        <v>5</v>
      </c>
      <c r="K7" s="168">
        <f>COLUMNS($F:K)</f>
        <v>6</v>
      </c>
      <c r="L7" s="168">
        <f>COLUMNS($F:L)</f>
        <v>7</v>
      </c>
      <c r="M7" s="168">
        <f>COLUMNS($F:M)</f>
        <v>8</v>
      </c>
      <c r="N7" s="168">
        <f>COLUMNS($F:N)</f>
        <v>9</v>
      </c>
      <c r="O7" s="168">
        <f>COLUMNS($F:O)</f>
        <v>10</v>
      </c>
      <c r="P7" s="168">
        <f>COLUMNS($F:P)</f>
        <v>11</v>
      </c>
      <c r="Q7" s="168">
        <f>COLUMNS($F:Q)</f>
        <v>12</v>
      </c>
      <c r="R7" s="168">
        <f>COLUMNS($F:R)</f>
        <v>13</v>
      </c>
      <c r="S7" s="168">
        <f>COLUMNS($F:S)</f>
        <v>14</v>
      </c>
      <c r="T7" s="168">
        <f>COLUMNS($F:T)</f>
        <v>15</v>
      </c>
      <c r="U7" s="168">
        <f>COLUMNS($F:U)</f>
        <v>16</v>
      </c>
      <c r="V7" s="168">
        <f>COLUMNS($F:V)</f>
        <v>17</v>
      </c>
      <c r="W7" s="168">
        <f>COLUMNS($F:W)</f>
        <v>18</v>
      </c>
      <c r="X7" s="168">
        <f>COLUMNS($F:X)</f>
        <v>19</v>
      </c>
      <c r="Y7" s="168">
        <f>COLUMNS($F:Y)</f>
        <v>20</v>
      </c>
    </row>
    <row r="10" spans="1:32" x14ac:dyDescent="0.3">
      <c r="D10" s="279" t="str">
        <f>+hp_short_title</f>
        <v>Health</v>
      </c>
    </row>
    <row r="12" spans="1:32" ht="45" customHeight="1" x14ac:dyDescent="0.3">
      <c r="A12" s="230" t="s">
        <v>39</v>
      </c>
      <c r="B12" s="230" t="s">
        <v>156</v>
      </c>
      <c r="C12" s="230" t="s">
        <v>101</v>
      </c>
      <c r="D12" s="230" t="str">
        <f>program_short&amp;"
Annual Total"</f>
        <v xml:space="preserve">
Annual Total</v>
      </c>
      <c r="F12" s="230" t="str">
        <f t="shared" ref="F12:Y12" ca="1" si="0">IF((OFFSET(hp_emp_type_and_classn_anchor,F$7,0))="",inactive,OFFSET(hp_emp_type_and_classn_anchor,F$7,0))</f>
        <v>NOT IN USE</v>
      </c>
      <c r="G12" s="230" t="str">
        <f t="shared" ca="1" si="0"/>
        <v>NOT IN USE</v>
      </c>
      <c r="H12" s="230" t="str">
        <f t="shared" ca="1" si="0"/>
        <v>NOT IN USE</v>
      </c>
      <c r="I12" s="230" t="str">
        <f t="shared" ca="1" si="0"/>
        <v>NOT IN USE</v>
      </c>
      <c r="J12" s="230" t="str">
        <f t="shared" ca="1" si="0"/>
        <v>NOT IN USE</v>
      </c>
      <c r="K12" s="230" t="str">
        <f t="shared" ca="1" si="0"/>
        <v>NOT IN USE</v>
      </c>
      <c r="L12" s="230" t="str">
        <f t="shared" ca="1" si="0"/>
        <v>NOT IN USE</v>
      </c>
      <c r="M12" s="230" t="str">
        <f t="shared" ca="1" si="0"/>
        <v>NOT IN USE</v>
      </c>
      <c r="N12" s="230" t="str">
        <f t="shared" ca="1" si="0"/>
        <v>NOT IN USE</v>
      </c>
      <c r="O12" s="230" t="str">
        <f t="shared" ca="1" si="0"/>
        <v>NOT IN USE</v>
      </c>
      <c r="P12" s="230" t="str">
        <f t="shared" ca="1" si="0"/>
        <v>NOT IN USE</v>
      </c>
      <c r="Q12" s="230" t="str">
        <f t="shared" ca="1" si="0"/>
        <v>NOT IN USE</v>
      </c>
      <c r="R12" s="230" t="str">
        <f t="shared" ca="1" si="0"/>
        <v>NOT IN USE</v>
      </c>
      <c r="S12" s="230" t="str">
        <f t="shared" ca="1" si="0"/>
        <v>NOT IN USE</v>
      </c>
      <c r="T12" s="230" t="str">
        <f t="shared" ca="1" si="0"/>
        <v>NOT IN USE</v>
      </c>
      <c r="U12" s="230" t="str">
        <f t="shared" ca="1" si="0"/>
        <v>NOT IN USE</v>
      </c>
      <c r="V12" s="230" t="str">
        <f t="shared" ca="1" si="0"/>
        <v>NOT IN USE</v>
      </c>
      <c r="W12" s="230" t="str">
        <f t="shared" ca="1" si="0"/>
        <v>NOT IN USE</v>
      </c>
      <c r="X12" s="230" t="str">
        <f t="shared" ca="1" si="0"/>
        <v>NOT IN USE</v>
      </c>
      <c r="Y12" s="230" t="str">
        <f t="shared" ca="1" si="0"/>
        <v>NOT IN USE</v>
      </c>
      <c r="Z12" s="182" t="str">
        <f ca="1">IF((OFFSET(hp_emp_type_and_classn_anchor,F$7,0))="",inactive,"Organisation total")</f>
        <v>NOT IN USE</v>
      </c>
      <c r="AA12" s="182" t="str">
        <f ca="1">IF((OFFSET(hp_emp_type_and_classn_anchor,F$7,0))="",inactive,"Error")</f>
        <v>NOT IN USE</v>
      </c>
      <c r="AC12" s="182" t="str">
        <f ca="1">IF((OFFSET(hp_emp_type_and_classn_anchor,F$7,0))="",inactive,"Prior actual")</f>
        <v>NOT IN USE</v>
      </c>
      <c r="AD12" s="182" t="str">
        <f ca="1">IF((OFFSET(hp_emp_type_and_classn_anchor,F$7,0))="",inactive,"Change: increase/ (decrease)")</f>
        <v>NOT IN USE</v>
      </c>
      <c r="AE12" s="153" t="s">
        <v>261</v>
      </c>
      <c r="AF12" s="268"/>
    </row>
    <row r="14" spans="1:32" ht="18.75" x14ac:dyDescent="0.3">
      <c r="A14" s="256">
        <f>MAX(A$11:A13)+1</f>
        <v>1</v>
      </c>
      <c r="B14" s="229" t="s">
        <v>107</v>
      </c>
    </row>
    <row r="15" spans="1:32" x14ac:dyDescent="0.3">
      <c r="B15" s="153" t="s">
        <v>104</v>
      </c>
      <c r="F15" s="257" t="str">
        <f t="shared" ref="F15:Y15" si="1">VLOOKUP($D$10,programs_table,2,FALSE)</f>
        <v>Consult</v>
      </c>
      <c r="G15" s="257" t="str">
        <f t="shared" si="1"/>
        <v>Consult</v>
      </c>
      <c r="H15" s="257" t="str">
        <f t="shared" si="1"/>
        <v>Consult</v>
      </c>
      <c r="I15" s="257" t="str">
        <f t="shared" si="1"/>
        <v>Consult</v>
      </c>
      <c r="J15" s="257" t="str">
        <f t="shared" si="1"/>
        <v>Consult</v>
      </c>
      <c r="K15" s="257" t="str">
        <f t="shared" si="1"/>
        <v>Consult</v>
      </c>
      <c r="L15" s="257" t="str">
        <f t="shared" si="1"/>
        <v>Consult</v>
      </c>
      <c r="M15" s="257" t="str">
        <f t="shared" si="1"/>
        <v>Consult</v>
      </c>
      <c r="N15" s="257" t="str">
        <f t="shared" si="1"/>
        <v>Consult</v>
      </c>
      <c r="O15" s="257" t="str">
        <f t="shared" si="1"/>
        <v>Consult</v>
      </c>
      <c r="P15" s="257" t="str">
        <f t="shared" si="1"/>
        <v>Consult</v>
      </c>
      <c r="Q15" s="257" t="str">
        <f t="shared" si="1"/>
        <v>Consult</v>
      </c>
      <c r="R15" s="257" t="str">
        <f t="shared" si="1"/>
        <v>Consult</v>
      </c>
      <c r="S15" s="257" t="str">
        <f t="shared" si="1"/>
        <v>Consult</v>
      </c>
      <c r="T15" s="257" t="str">
        <f t="shared" si="1"/>
        <v>Consult</v>
      </c>
      <c r="U15" s="257" t="str">
        <f t="shared" si="1"/>
        <v>Consult</v>
      </c>
      <c r="V15" s="257" t="str">
        <f t="shared" si="1"/>
        <v>Consult</v>
      </c>
      <c r="W15" s="257" t="str">
        <f t="shared" si="1"/>
        <v>Consult</v>
      </c>
      <c r="X15" s="257" t="str">
        <f t="shared" si="1"/>
        <v>Consult</v>
      </c>
      <c r="Y15" s="257" t="str">
        <f t="shared" si="1"/>
        <v>Consult</v>
      </c>
      <c r="Z15" s="280"/>
    </row>
    <row r="16" spans="1:32" x14ac:dyDescent="0.3">
      <c r="B16" s="153" t="s">
        <v>105</v>
      </c>
      <c r="C16" s="167" t="s">
        <v>101</v>
      </c>
      <c r="D16" s="227">
        <f ca="1">+hpsdupa</f>
        <v>0</v>
      </c>
      <c r="F16" s="269" t="str">
        <f ca="1">IFERROR(VLOOKUP(F$12,hp_sdu_table,3,FALSE), 0)</f>
        <v>NOT IN USE</v>
      </c>
      <c r="G16" s="269" t="str">
        <f t="shared" ref="G16:Y16" ca="1" si="2">IFERROR(VLOOKUP(G$12,hp_sdu_table,3,FALSE), 0)</f>
        <v>NOT IN USE</v>
      </c>
      <c r="H16" s="269" t="str">
        <f t="shared" ca="1" si="2"/>
        <v>NOT IN USE</v>
      </c>
      <c r="I16" s="269" t="str">
        <f t="shared" ca="1" si="2"/>
        <v>NOT IN USE</v>
      </c>
      <c r="J16" s="269" t="str">
        <f t="shared" ca="1" si="2"/>
        <v>NOT IN USE</v>
      </c>
      <c r="K16" s="269" t="str">
        <f t="shared" ca="1" si="2"/>
        <v>NOT IN USE</v>
      </c>
      <c r="L16" s="269" t="str">
        <f t="shared" ca="1" si="2"/>
        <v>NOT IN USE</v>
      </c>
      <c r="M16" s="269" t="str">
        <f t="shared" ca="1" si="2"/>
        <v>NOT IN USE</v>
      </c>
      <c r="N16" s="269" t="str">
        <f t="shared" ca="1" si="2"/>
        <v>NOT IN USE</v>
      </c>
      <c r="O16" s="269" t="str">
        <f t="shared" ca="1" si="2"/>
        <v>NOT IN USE</v>
      </c>
      <c r="P16" s="269" t="str">
        <f t="shared" ca="1" si="2"/>
        <v>NOT IN USE</v>
      </c>
      <c r="Q16" s="269" t="str">
        <f t="shared" ca="1" si="2"/>
        <v>NOT IN USE</v>
      </c>
      <c r="R16" s="269" t="str">
        <f t="shared" ca="1" si="2"/>
        <v>NOT IN USE</v>
      </c>
      <c r="S16" s="269" t="str">
        <f t="shared" ca="1" si="2"/>
        <v>NOT IN USE</v>
      </c>
      <c r="T16" s="269" t="str">
        <f t="shared" ca="1" si="2"/>
        <v>NOT IN USE</v>
      </c>
      <c r="U16" s="269" t="str">
        <f t="shared" ca="1" si="2"/>
        <v>NOT IN USE</v>
      </c>
      <c r="V16" s="269" t="str">
        <f t="shared" ca="1" si="2"/>
        <v>NOT IN USE</v>
      </c>
      <c r="W16" s="269" t="str">
        <f t="shared" ca="1" si="2"/>
        <v>NOT IN USE</v>
      </c>
      <c r="X16" s="269" t="str">
        <f t="shared" ca="1" si="2"/>
        <v>NOT IN USE</v>
      </c>
      <c r="Y16" s="269" t="str">
        <f t="shared" ca="1" si="2"/>
        <v>NOT IN USE</v>
      </c>
      <c r="Z16" s="231">
        <f ca="1">SUM(F16:Y16)</f>
        <v>0</v>
      </c>
      <c r="AA16" s="271">
        <f ca="1">+Z16-D16</f>
        <v>0</v>
      </c>
      <c r="AC16" s="103"/>
      <c r="AD16" s="281">
        <f ca="1">+AC16-Z16</f>
        <v>0</v>
      </c>
    </row>
    <row r="17" spans="1:30" x14ac:dyDescent="0.3">
      <c r="B17" s="153" t="s">
        <v>149</v>
      </c>
      <c r="C17" s="167" t="s">
        <v>119</v>
      </c>
      <c r="F17" s="272">
        <f ca="1">IF($Z16=0,0,+F16/$Z16)</f>
        <v>0</v>
      </c>
      <c r="G17" s="272">
        <f t="shared" ref="G17:Z17" ca="1" si="3">IF($Z16=0,0,+G16/$Z16)</f>
        <v>0</v>
      </c>
      <c r="H17" s="272">
        <f t="shared" ca="1" si="3"/>
        <v>0</v>
      </c>
      <c r="I17" s="272">
        <f t="shared" ca="1" si="3"/>
        <v>0</v>
      </c>
      <c r="J17" s="272">
        <f t="shared" ca="1" si="3"/>
        <v>0</v>
      </c>
      <c r="K17" s="272">
        <f t="shared" ca="1" si="3"/>
        <v>0</v>
      </c>
      <c r="L17" s="272">
        <f t="shared" ca="1" si="3"/>
        <v>0</v>
      </c>
      <c r="M17" s="272">
        <f t="shared" ca="1" si="3"/>
        <v>0</v>
      </c>
      <c r="N17" s="272">
        <f t="shared" ca="1" si="3"/>
        <v>0</v>
      </c>
      <c r="O17" s="272">
        <f t="shared" ca="1" si="3"/>
        <v>0</v>
      </c>
      <c r="P17" s="272">
        <f t="shared" ca="1" si="3"/>
        <v>0</v>
      </c>
      <c r="Q17" s="272">
        <f t="shared" ca="1" si="3"/>
        <v>0</v>
      </c>
      <c r="R17" s="272">
        <f t="shared" ca="1" si="3"/>
        <v>0</v>
      </c>
      <c r="S17" s="272">
        <f t="shared" ca="1" si="3"/>
        <v>0</v>
      </c>
      <c r="T17" s="272">
        <f t="shared" ca="1" si="3"/>
        <v>0</v>
      </c>
      <c r="U17" s="272">
        <f t="shared" ca="1" si="3"/>
        <v>0</v>
      </c>
      <c r="V17" s="272">
        <f t="shared" ca="1" si="3"/>
        <v>0</v>
      </c>
      <c r="W17" s="272">
        <f t="shared" ca="1" si="3"/>
        <v>0</v>
      </c>
      <c r="X17" s="272">
        <f t="shared" ca="1" si="3"/>
        <v>0</v>
      </c>
      <c r="Y17" s="272">
        <f t="shared" ca="1" si="3"/>
        <v>0</v>
      </c>
      <c r="Z17" s="273">
        <f t="shared" ca="1" si="3"/>
        <v>0</v>
      </c>
    </row>
    <row r="18" spans="1:30" x14ac:dyDescent="0.3">
      <c r="C18" s="167"/>
    </row>
    <row r="19" spans="1:30" x14ac:dyDescent="0.3">
      <c r="C19" s="167"/>
    </row>
    <row r="20" spans="1:30" x14ac:dyDescent="0.3">
      <c r="C20" s="167"/>
    </row>
    <row r="21" spans="1:30" ht="18.75" x14ac:dyDescent="0.3">
      <c r="A21" s="256">
        <f>MAX(A$11:A20)+1</f>
        <v>2</v>
      </c>
      <c r="B21" s="229" t="s">
        <v>276</v>
      </c>
      <c r="C21" s="167"/>
    </row>
    <row r="22" spans="1:30" x14ac:dyDescent="0.3">
      <c r="B22" s="153" t="s">
        <v>259</v>
      </c>
      <c r="C22" s="167" t="s">
        <v>113</v>
      </c>
      <c r="D22" s="234">
        <f ca="1">hp_people_direct</f>
        <v>0</v>
      </c>
      <c r="E22" s="233"/>
      <c r="F22" s="234" t="str">
        <f t="shared" ref="F22:Y22" ca="1" si="4">IFERROR(VLOOKUP(F12,hp_sdu_table,4,FALSE), 0)</f>
        <v>NOT IN USE</v>
      </c>
      <c r="G22" s="234" t="str">
        <f t="shared" ca="1" si="4"/>
        <v>NOT IN USE</v>
      </c>
      <c r="H22" s="234" t="str">
        <f t="shared" ca="1" si="4"/>
        <v>NOT IN USE</v>
      </c>
      <c r="I22" s="234" t="str">
        <f t="shared" ca="1" si="4"/>
        <v>NOT IN USE</v>
      </c>
      <c r="J22" s="234" t="str">
        <f t="shared" ca="1" si="4"/>
        <v>NOT IN USE</v>
      </c>
      <c r="K22" s="234" t="str">
        <f t="shared" ca="1" si="4"/>
        <v>NOT IN USE</v>
      </c>
      <c r="L22" s="234" t="str">
        <f t="shared" ca="1" si="4"/>
        <v>NOT IN USE</v>
      </c>
      <c r="M22" s="234" t="str">
        <f t="shared" ca="1" si="4"/>
        <v>NOT IN USE</v>
      </c>
      <c r="N22" s="234" t="str">
        <f t="shared" ca="1" si="4"/>
        <v>NOT IN USE</v>
      </c>
      <c r="O22" s="234" t="str">
        <f t="shared" ca="1" si="4"/>
        <v>NOT IN USE</v>
      </c>
      <c r="P22" s="234" t="str">
        <f t="shared" ca="1" si="4"/>
        <v>NOT IN USE</v>
      </c>
      <c r="Q22" s="234" t="str">
        <f t="shared" ca="1" si="4"/>
        <v>NOT IN USE</v>
      </c>
      <c r="R22" s="234" t="str">
        <f t="shared" ca="1" si="4"/>
        <v>NOT IN USE</v>
      </c>
      <c r="S22" s="234" t="str">
        <f t="shared" ca="1" si="4"/>
        <v>NOT IN USE</v>
      </c>
      <c r="T22" s="234" t="str">
        <f t="shared" ca="1" si="4"/>
        <v>NOT IN USE</v>
      </c>
      <c r="U22" s="234" t="str">
        <f t="shared" ca="1" si="4"/>
        <v>NOT IN USE</v>
      </c>
      <c r="V22" s="234" t="str">
        <f t="shared" ca="1" si="4"/>
        <v>NOT IN USE</v>
      </c>
      <c r="W22" s="234" t="str">
        <f t="shared" ca="1" si="4"/>
        <v>NOT IN USE</v>
      </c>
      <c r="X22" s="234" t="str">
        <f t="shared" ca="1" si="4"/>
        <v>NOT IN USE</v>
      </c>
      <c r="Y22" s="234" t="str">
        <f t="shared" ca="1" si="4"/>
        <v>NOT IN USE</v>
      </c>
      <c r="Z22" s="172">
        <f t="shared" ref="Z22:Z27" ca="1" si="5">SUM(F22:Y22)</f>
        <v>0</v>
      </c>
      <c r="AA22" s="271">
        <f ca="1">+Z22-D22</f>
        <v>0</v>
      </c>
      <c r="AC22" s="103"/>
      <c r="AD22" s="172">
        <f ca="1">+AC22-Z22</f>
        <v>0</v>
      </c>
    </row>
    <row r="23" spans="1:30" x14ac:dyDescent="0.3">
      <c r="B23" s="153" t="s">
        <v>260</v>
      </c>
      <c r="C23" s="167" t="s">
        <v>113</v>
      </c>
      <c r="D23" s="234">
        <f ca="1">people_direct-hp_people_direct</f>
        <v>0</v>
      </c>
      <c r="E23" s="233"/>
      <c r="F23" s="234">
        <f ca="1">ROUND(+$D23*F$17,0)</f>
        <v>0</v>
      </c>
      <c r="G23" s="234">
        <f t="shared" ref="G23:Y23" ca="1" si="6">ROUND(+$D23*G$17,0)</f>
        <v>0</v>
      </c>
      <c r="H23" s="234">
        <f t="shared" ca="1" si="6"/>
        <v>0</v>
      </c>
      <c r="I23" s="234">
        <f t="shared" ca="1" si="6"/>
        <v>0</v>
      </c>
      <c r="J23" s="234">
        <f t="shared" ca="1" si="6"/>
        <v>0</v>
      </c>
      <c r="K23" s="234">
        <f t="shared" ca="1" si="6"/>
        <v>0</v>
      </c>
      <c r="L23" s="234">
        <f t="shared" ca="1" si="6"/>
        <v>0</v>
      </c>
      <c r="M23" s="234">
        <f t="shared" ca="1" si="6"/>
        <v>0</v>
      </c>
      <c r="N23" s="234">
        <f t="shared" ca="1" si="6"/>
        <v>0</v>
      </c>
      <c r="O23" s="234">
        <f t="shared" ca="1" si="6"/>
        <v>0</v>
      </c>
      <c r="P23" s="234">
        <f t="shared" ca="1" si="6"/>
        <v>0</v>
      </c>
      <c r="Q23" s="234">
        <f t="shared" ca="1" si="6"/>
        <v>0</v>
      </c>
      <c r="R23" s="234">
        <f t="shared" ca="1" si="6"/>
        <v>0</v>
      </c>
      <c r="S23" s="234">
        <f t="shared" ca="1" si="6"/>
        <v>0</v>
      </c>
      <c r="T23" s="234">
        <f t="shared" ca="1" si="6"/>
        <v>0</v>
      </c>
      <c r="U23" s="234">
        <f t="shared" ca="1" si="6"/>
        <v>0</v>
      </c>
      <c r="V23" s="234">
        <f t="shared" ca="1" si="6"/>
        <v>0</v>
      </c>
      <c r="W23" s="234">
        <f t="shared" ca="1" si="6"/>
        <v>0</v>
      </c>
      <c r="X23" s="234">
        <f t="shared" ca="1" si="6"/>
        <v>0</v>
      </c>
      <c r="Y23" s="234">
        <f t="shared" ca="1" si="6"/>
        <v>0</v>
      </c>
      <c r="Z23" s="172">
        <f t="shared" ca="1" si="5"/>
        <v>0</v>
      </c>
      <c r="AA23" s="271"/>
      <c r="AC23" s="103"/>
      <c r="AD23" s="172"/>
    </row>
    <row r="24" spans="1:30" x14ac:dyDescent="0.3">
      <c r="B24" s="153" t="s">
        <v>111</v>
      </c>
      <c r="C24" s="167" t="s">
        <v>113</v>
      </c>
      <c r="D24" s="234">
        <f>people_indirect</f>
        <v>0</v>
      </c>
      <c r="E24" s="233"/>
      <c r="F24" s="234">
        <f ca="1">ROUND(+$D24*F$17,0)</f>
        <v>0</v>
      </c>
      <c r="G24" s="234">
        <f t="shared" ref="G24:Y27" ca="1" si="7">ROUND(+$D24*G$17,0)</f>
        <v>0</v>
      </c>
      <c r="H24" s="234">
        <f t="shared" ca="1" si="7"/>
        <v>0</v>
      </c>
      <c r="I24" s="234">
        <f t="shared" ca="1" si="7"/>
        <v>0</v>
      </c>
      <c r="J24" s="234">
        <f t="shared" ca="1" si="7"/>
        <v>0</v>
      </c>
      <c r="K24" s="234">
        <f t="shared" ca="1" si="7"/>
        <v>0</v>
      </c>
      <c r="L24" s="234">
        <f t="shared" ca="1" si="7"/>
        <v>0</v>
      </c>
      <c r="M24" s="234">
        <f t="shared" ca="1" si="7"/>
        <v>0</v>
      </c>
      <c r="N24" s="234">
        <f t="shared" ca="1" si="7"/>
        <v>0</v>
      </c>
      <c r="O24" s="234">
        <f t="shared" ca="1" si="7"/>
        <v>0</v>
      </c>
      <c r="P24" s="234">
        <f t="shared" ca="1" si="7"/>
        <v>0</v>
      </c>
      <c r="Q24" s="234">
        <f t="shared" ca="1" si="7"/>
        <v>0</v>
      </c>
      <c r="R24" s="234">
        <f t="shared" ca="1" si="7"/>
        <v>0</v>
      </c>
      <c r="S24" s="234">
        <f t="shared" ca="1" si="7"/>
        <v>0</v>
      </c>
      <c r="T24" s="234">
        <f t="shared" ca="1" si="7"/>
        <v>0</v>
      </c>
      <c r="U24" s="234">
        <f t="shared" ca="1" si="7"/>
        <v>0</v>
      </c>
      <c r="V24" s="234">
        <f t="shared" ca="1" si="7"/>
        <v>0</v>
      </c>
      <c r="W24" s="234">
        <f t="shared" ca="1" si="7"/>
        <v>0</v>
      </c>
      <c r="X24" s="234">
        <f t="shared" ca="1" si="7"/>
        <v>0</v>
      </c>
      <c r="Y24" s="258">
        <f t="shared" ca="1" si="7"/>
        <v>0</v>
      </c>
      <c r="Z24" s="172">
        <f t="shared" ca="1" si="5"/>
        <v>0</v>
      </c>
      <c r="AA24" s="271">
        <f ca="1">+Z24-D24</f>
        <v>0</v>
      </c>
      <c r="AC24" s="103"/>
      <c r="AD24" s="172">
        <f ca="1">+AC24-Z24</f>
        <v>0</v>
      </c>
    </row>
    <row r="25" spans="1:30" x14ac:dyDescent="0.3">
      <c r="B25" s="153" t="s">
        <v>108</v>
      </c>
      <c r="C25" s="167" t="s">
        <v>113</v>
      </c>
      <c r="D25" s="234">
        <f>property_total</f>
        <v>0</v>
      </c>
      <c r="E25" s="233"/>
      <c r="F25" s="234">
        <f ca="1">ROUND(+$D25*F$17,0)</f>
        <v>0</v>
      </c>
      <c r="G25" s="234">
        <f t="shared" ref="G25:U25" ca="1" si="8">ROUND(+$D25*G$17,0)</f>
        <v>0</v>
      </c>
      <c r="H25" s="234">
        <f t="shared" ca="1" si="8"/>
        <v>0</v>
      </c>
      <c r="I25" s="234">
        <f t="shared" ca="1" si="8"/>
        <v>0</v>
      </c>
      <c r="J25" s="234">
        <f t="shared" ca="1" si="8"/>
        <v>0</v>
      </c>
      <c r="K25" s="234">
        <f t="shared" ca="1" si="8"/>
        <v>0</v>
      </c>
      <c r="L25" s="234">
        <f t="shared" ca="1" si="8"/>
        <v>0</v>
      </c>
      <c r="M25" s="234">
        <f t="shared" ca="1" si="8"/>
        <v>0</v>
      </c>
      <c r="N25" s="234">
        <f t="shared" ca="1" si="8"/>
        <v>0</v>
      </c>
      <c r="O25" s="234">
        <f t="shared" ca="1" si="8"/>
        <v>0</v>
      </c>
      <c r="P25" s="234">
        <f t="shared" ca="1" si="8"/>
        <v>0</v>
      </c>
      <c r="Q25" s="234">
        <f t="shared" ca="1" si="8"/>
        <v>0</v>
      </c>
      <c r="R25" s="234">
        <f t="shared" ca="1" si="8"/>
        <v>0</v>
      </c>
      <c r="S25" s="234">
        <f t="shared" ca="1" si="8"/>
        <v>0</v>
      </c>
      <c r="T25" s="234">
        <f t="shared" ca="1" si="8"/>
        <v>0</v>
      </c>
      <c r="U25" s="234">
        <f t="shared" ca="1" si="8"/>
        <v>0</v>
      </c>
      <c r="V25" s="234">
        <f t="shared" ca="1" si="7"/>
        <v>0</v>
      </c>
      <c r="W25" s="234">
        <f t="shared" ca="1" si="7"/>
        <v>0</v>
      </c>
      <c r="X25" s="234">
        <f t="shared" ca="1" si="7"/>
        <v>0</v>
      </c>
      <c r="Y25" s="258">
        <f t="shared" ca="1" si="7"/>
        <v>0</v>
      </c>
      <c r="Z25" s="172">
        <f t="shared" ca="1" si="5"/>
        <v>0</v>
      </c>
      <c r="AA25" s="271">
        <f ca="1">+Z25-D25</f>
        <v>0</v>
      </c>
      <c r="AC25" s="103"/>
      <c r="AD25" s="172">
        <f ca="1">+AC25-Z25</f>
        <v>0</v>
      </c>
    </row>
    <row r="26" spans="1:30" x14ac:dyDescent="0.3">
      <c r="B26" s="153" t="s">
        <v>109</v>
      </c>
      <c r="C26" s="167" t="s">
        <v>113</v>
      </c>
      <c r="D26" s="234">
        <f>vehicle_total</f>
        <v>0</v>
      </c>
      <c r="F26" s="234">
        <f ca="1">ROUND(+$D26*F$17,0)</f>
        <v>0</v>
      </c>
      <c r="G26" s="234">
        <f t="shared" ca="1" si="7"/>
        <v>0</v>
      </c>
      <c r="H26" s="234">
        <f t="shared" ca="1" si="7"/>
        <v>0</v>
      </c>
      <c r="I26" s="234">
        <f t="shared" ca="1" si="7"/>
        <v>0</v>
      </c>
      <c r="J26" s="234">
        <f t="shared" ca="1" si="7"/>
        <v>0</v>
      </c>
      <c r="K26" s="234">
        <f t="shared" ca="1" si="7"/>
        <v>0</v>
      </c>
      <c r="L26" s="234">
        <f t="shared" ca="1" si="7"/>
        <v>0</v>
      </c>
      <c r="M26" s="234">
        <f t="shared" ca="1" si="7"/>
        <v>0</v>
      </c>
      <c r="N26" s="234">
        <f t="shared" ca="1" si="7"/>
        <v>0</v>
      </c>
      <c r="O26" s="234">
        <f t="shared" ca="1" si="7"/>
        <v>0</v>
      </c>
      <c r="P26" s="234">
        <f t="shared" ca="1" si="7"/>
        <v>0</v>
      </c>
      <c r="Q26" s="234">
        <f t="shared" ca="1" si="7"/>
        <v>0</v>
      </c>
      <c r="R26" s="234">
        <f t="shared" ca="1" si="7"/>
        <v>0</v>
      </c>
      <c r="S26" s="234">
        <f t="shared" ca="1" si="7"/>
        <v>0</v>
      </c>
      <c r="T26" s="234">
        <f t="shared" ca="1" si="7"/>
        <v>0</v>
      </c>
      <c r="U26" s="234">
        <f t="shared" ca="1" si="7"/>
        <v>0</v>
      </c>
      <c r="V26" s="234">
        <f t="shared" ca="1" si="7"/>
        <v>0</v>
      </c>
      <c r="W26" s="234">
        <f t="shared" ca="1" si="7"/>
        <v>0</v>
      </c>
      <c r="X26" s="234">
        <f t="shared" ca="1" si="7"/>
        <v>0</v>
      </c>
      <c r="Y26" s="258">
        <f t="shared" ca="1" si="7"/>
        <v>0</v>
      </c>
      <c r="Z26" s="172">
        <f t="shared" ca="1" si="5"/>
        <v>0</v>
      </c>
      <c r="AA26" s="271">
        <f ca="1">+Z26-D26</f>
        <v>0</v>
      </c>
      <c r="AC26" s="103"/>
      <c r="AD26" s="172">
        <f ca="1">+AC26-Z26</f>
        <v>0</v>
      </c>
    </row>
    <row r="27" spans="1:30" x14ac:dyDescent="0.3">
      <c r="B27" s="153" t="s">
        <v>112</v>
      </c>
      <c r="C27" s="167" t="s">
        <v>113</v>
      </c>
      <c r="D27" s="234">
        <f>HLOOKUP(program_short,direct_oh_summary_table,2,FALSE)</f>
        <v>0</v>
      </c>
      <c r="F27" s="234">
        <f ca="1">ROUND(+$D27*F$17,0)</f>
        <v>0</v>
      </c>
      <c r="G27" s="234">
        <f t="shared" ca="1" si="7"/>
        <v>0</v>
      </c>
      <c r="H27" s="234">
        <f t="shared" ca="1" si="7"/>
        <v>0</v>
      </c>
      <c r="I27" s="234">
        <f t="shared" ca="1" si="7"/>
        <v>0</v>
      </c>
      <c r="J27" s="234">
        <f t="shared" ca="1" si="7"/>
        <v>0</v>
      </c>
      <c r="K27" s="234">
        <f t="shared" ca="1" si="7"/>
        <v>0</v>
      </c>
      <c r="L27" s="234">
        <f t="shared" ca="1" si="7"/>
        <v>0</v>
      </c>
      <c r="M27" s="234">
        <f t="shared" ca="1" si="7"/>
        <v>0</v>
      </c>
      <c r="N27" s="234">
        <f t="shared" ca="1" si="7"/>
        <v>0</v>
      </c>
      <c r="O27" s="234">
        <f t="shared" ca="1" si="7"/>
        <v>0</v>
      </c>
      <c r="P27" s="234">
        <f t="shared" ca="1" si="7"/>
        <v>0</v>
      </c>
      <c r="Q27" s="234">
        <f t="shared" ca="1" si="7"/>
        <v>0</v>
      </c>
      <c r="R27" s="234">
        <f t="shared" ca="1" si="7"/>
        <v>0</v>
      </c>
      <c r="S27" s="234">
        <f t="shared" ca="1" si="7"/>
        <v>0</v>
      </c>
      <c r="T27" s="234">
        <f t="shared" ca="1" si="7"/>
        <v>0</v>
      </c>
      <c r="U27" s="234">
        <f t="shared" ca="1" si="7"/>
        <v>0</v>
      </c>
      <c r="V27" s="234">
        <f t="shared" ca="1" si="7"/>
        <v>0</v>
      </c>
      <c r="W27" s="234">
        <f t="shared" ca="1" si="7"/>
        <v>0</v>
      </c>
      <c r="X27" s="234">
        <f t="shared" ca="1" si="7"/>
        <v>0</v>
      </c>
      <c r="Y27" s="258">
        <f t="shared" ca="1" si="7"/>
        <v>0</v>
      </c>
      <c r="Z27" s="172">
        <f t="shared" ca="1" si="5"/>
        <v>0</v>
      </c>
      <c r="AA27" s="271">
        <f ca="1">+Z27-D27</f>
        <v>0</v>
      </c>
      <c r="AC27" s="103"/>
      <c r="AD27" s="172">
        <f ca="1">+AC27-Z27</f>
        <v>0</v>
      </c>
    </row>
    <row r="28" spans="1:30" x14ac:dyDescent="0.3">
      <c r="B28" s="153" t="s">
        <v>284</v>
      </c>
      <c r="C28" s="167" t="s">
        <v>113</v>
      </c>
      <c r="D28" s="172">
        <f ca="1">SUM(D22:D27)</f>
        <v>0</v>
      </c>
      <c r="F28" s="172">
        <f t="shared" ref="F28:Z28" ca="1" si="9">SUM(F22:F27)</f>
        <v>0</v>
      </c>
      <c r="G28" s="172">
        <f t="shared" ca="1" si="9"/>
        <v>0</v>
      </c>
      <c r="H28" s="172">
        <f t="shared" ca="1" si="9"/>
        <v>0</v>
      </c>
      <c r="I28" s="172">
        <f t="shared" ca="1" si="9"/>
        <v>0</v>
      </c>
      <c r="J28" s="172">
        <f t="shared" ca="1" si="9"/>
        <v>0</v>
      </c>
      <c r="K28" s="172">
        <f t="shared" ca="1" si="9"/>
        <v>0</v>
      </c>
      <c r="L28" s="172">
        <f t="shared" ca="1" si="9"/>
        <v>0</v>
      </c>
      <c r="M28" s="172">
        <f t="shared" ca="1" si="9"/>
        <v>0</v>
      </c>
      <c r="N28" s="172">
        <f t="shared" ca="1" si="9"/>
        <v>0</v>
      </c>
      <c r="O28" s="172">
        <f t="shared" ca="1" si="9"/>
        <v>0</v>
      </c>
      <c r="P28" s="172">
        <f t="shared" ca="1" si="9"/>
        <v>0</v>
      </c>
      <c r="Q28" s="172">
        <f t="shared" ca="1" si="9"/>
        <v>0</v>
      </c>
      <c r="R28" s="172">
        <f t="shared" ca="1" si="9"/>
        <v>0</v>
      </c>
      <c r="S28" s="172">
        <f t="shared" ca="1" si="9"/>
        <v>0</v>
      </c>
      <c r="T28" s="172">
        <f t="shared" ca="1" si="9"/>
        <v>0</v>
      </c>
      <c r="U28" s="172">
        <f t="shared" ca="1" si="9"/>
        <v>0</v>
      </c>
      <c r="V28" s="172">
        <f t="shared" ca="1" si="9"/>
        <v>0</v>
      </c>
      <c r="W28" s="172">
        <f t="shared" ca="1" si="9"/>
        <v>0</v>
      </c>
      <c r="X28" s="172">
        <f t="shared" ca="1" si="9"/>
        <v>0</v>
      </c>
      <c r="Y28" s="282">
        <f t="shared" ca="1" si="9"/>
        <v>0</v>
      </c>
      <c r="Z28" s="172">
        <f t="shared" ca="1" si="9"/>
        <v>0</v>
      </c>
      <c r="AA28" s="271">
        <f ca="1">+Z28-D28</f>
        <v>0</v>
      </c>
      <c r="AC28" s="172">
        <f>SUM(AC22:AC27)</f>
        <v>0</v>
      </c>
      <c r="AD28" s="172">
        <f ca="1">SUM(AD22:AD27)</f>
        <v>0</v>
      </c>
    </row>
    <row r="29" spans="1:30" x14ac:dyDescent="0.3">
      <c r="B29" s="153" t="s">
        <v>285</v>
      </c>
      <c r="C29" s="167" t="s">
        <v>113</v>
      </c>
      <c r="F29" s="173">
        <f ca="1">IFERROR(ROUND(+F28/F16,2),0)</f>
        <v>0</v>
      </c>
      <c r="G29" s="173">
        <f t="shared" ref="G29:T29" ca="1" si="10">IFERROR(ROUND(+G28/G16,2),0)</f>
        <v>0</v>
      </c>
      <c r="H29" s="173">
        <f t="shared" ca="1" si="10"/>
        <v>0</v>
      </c>
      <c r="I29" s="173">
        <f t="shared" ca="1" si="10"/>
        <v>0</v>
      </c>
      <c r="J29" s="173">
        <f t="shared" ca="1" si="10"/>
        <v>0</v>
      </c>
      <c r="K29" s="173">
        <f t="shared" ca="1" si="10"/>
        <v>0</v>
      </c>
      <c r="L29" s="173">
        <f t="shared" ca="1" si="10"/>
        <v>0</v>
      </c>
      <c r="M29" s="173">
        <f t="shared" ca="1" si="10"/>
        <v>0</v>
      </c>
      <c r="N29" s="173">
        <f t="shared" ca="1" si="10"/>
        <v>0</v>
      </c>
      <c r="O29" s="173">
        <f t="shared" ca="1" si="10"/>
        <v>0</v>
      </c>
      <c r="P29" s="173">
        <f t="shared" ca="1" si="10"/>
        <v>0</v>
      </c>
      <c r="Q29" s="173">
        <f t="shared" ca="1" si="10"/>
        <v>0</v>
      </c>
      <c r="R29" s="173">
        <f t="shared" ca="1" si="10"/>
        <v>0</v>
      </c>
      <c r="S29" s="173">
        <f t="shared" ca="1" si="10"/>
        <v>0</v>
      </c>
      <c r="T29" s="173">
        <f t="shared" ca="1" si="10"/>
        <v>0</v>
      </c>
      <c r="U29" s="173">
        <f ca="1">IFERROR(ROUND(+U28/U16,2),0)</f>
        <v>0</v>
      </c>
      <c r="V29" s="173">
        <f ca="1">IFERROR(ROUND(+V28/V16,2),0)</f>
        <v>0</v>
      </c>
      <c r="W29" s="173">
        <f ca="1">IFERROR(ROUND(+W28/W16,2),0)</f>
        <v>0</v>
      </c>
      <c r="X29" s="173">
        <f ca="1">IFERROR(ROUND(+X28/X16,2),0)</f>
        <v>0</v>
      </c>
      <c r="Y29" s="173">
        <f ca="1">IFERROR(ROUND(+Y28/Y16,2),0)</f>
        <v>0</v>
      </c>
    </row>
    <row r="30" spans="1:30" x14ac:dyDescent="0.3">
      <c r="C30" s="167"/>
    </row>
    <row r="31" spans="1:30" x14ac:dyDescent="0.3">
      <c r="C31" s="167"/>
    </row>
    <row r="32" spans="1:30" x14ac:dyDescent="0.3">
      <c r="C32" s="167"/>
    </row>
    <row r="33" spans="1:30" ht="18.75" x14ac:dyDescent="0.3">
      <c r="A33" s="256">
        <f>MAX(A$11:A32)+1</f>
        <v>3</v>
      </c>
      <c r="B33" s="229" t="s">
        <v>277</v>
      </c>
      <c r="C33" s="167"/>
    </row>
    <row r="34" spans="1:30" x14ac:dyDescent="0.3">
      <c r="B34" s="153" t="s">
        <v>108</v>
      </c>
      <c r="C34" s="167" t="s">
        <v>113</v>
      </c>
      <c r="D34" s="234">
        <f>Capital_Property</f>
        <v>0</v>
      </c>
      <c r="F34" s="234">
        <f ca="1">ROUND(+$D34*F$17,0)</f>
        <v>0</v>
      </c>
      <c r="G34" s="234">
        <f t="shared" ref="G34:Y36" ca="1" si="11">ROUND(+$D34*G$17,0)</f>
        <v>0</v>
      </c>
      <c r="H34" s="234">
        <f t="shared" ca="1" si="11"/>
        <v>0</v>
      </c>
      <c r="I34" s="234">
        <f t="shared" ca="1" si="11"/>
        <v>0</v>
      </c>
      <c r="J34" s="234">
        <f t="shared" ca="1" si="11"/>
        <v>0</v>
      </c>
      <c r="K34" s="234">
        <f t="shared" ca="1" si="11"/>
        <v>0</v>
      </c>
      <c r="L34" s="234">
        <f t="shared" ca="1" si="11"/>
        <v>0</v>
      </c>
      <c r="M34" s="234">
        <f t="shared" ca="1" si="11"/>
        <v>0</v>
      </c>
      <c r="N34" s="234">
        <f t="shared" ca="1" si="11"/>
        <v>0</v>
      </c>
      <c r="O34" s="234">
        <f t="shared" ca="1" si="11"/>
        <v>0</v>
      </c>
      <c r="P34" s="234">
        <f t="shared" ca="1" si="11"/>
        <v>0</v>
      </c>
      <c r="Q34" s="234">
        <f t="shared" ca="1" si="11"/>
        <v>0</v>
      </c>
      <c r="R34" s="234">
        <f t="shared" ca="1" si="11"/>
        <v>0</v>
      </c>
      <c r="S34" s="234">
        <f t="shared" ca="1" si="11"/>
        <v>0</v>
      </c>
      <c r="T34" s="234">
        <f t="shared" ca="1" si="11"/>
        <v>0</v>
      </c>
      <c r="U34" s="234">
        <f t="shared" ca="1" si="11"/>
        <v>0</v>
      </c>
      <c r="V34" s="234">
        <f t="shared" ca="1" si="11"/>
        <v>0</v>
      </c>
      <c r="W34" s="234">
        <f t="shared" ca="1" si="11"/>
        <v>0</v>
      </c>
      <c r="X34" s="234">
        <f t="shared" ca="1" si="11"/>
        <v>0</v>
      </c>
      <c r="Y34" s="234">
        <f t="shared" ca="1" si="11"/>
        <v>0</v>
      </c>
      <c r="Z34" s="172">
        <f ca="1">SUM(F34:Y34)</f>
        <v>0</v>
      </c>
      <c r="AA34" s="271">
        <f ca="1">+Z34-F34</f>
        <v>0</v>
      </c>
      <c r="AC34" s="110"/>
      <c r="AD34" s="172">
        <f ca="1">+AC34-Z34</f>
        <v>0</v>
      </c>
    </row>
    <row r="35" spans="1:30" x14ac:dyDescent="0.3">
      <c r="B35" s="153" t="s">
        <v>109</v>
      </c>
      <c r="C35" s="167" t="s">
        <v>113</v>
      </c>
      <c r="D35" s="234">
        <f>Capital_Vehicle</f>
        <v>0</v>
      </c>
      <c r="F35" s="234">
        <f ca="1">ROUND(+$D35*F$17,0)</f>
        <v>0</v>
      </c>
      <c r="G35" s="234">
        <f t="shared" ca="1" si="11"/>
        <v>0</v>
      </c>
      <c r="H35" s="234">
        <f t="shared" ca="1" si="11"/>
        <v>0</v>
      </c>
      <c r="I35" s="234">
        <f t="shared" ca="1" si="11"/>
        <v>0</v>
      </c>
      <c r="J35" s="234">
        <f t="shared" ca="1" si="11"/>
        <v>0</v>
      </c>
      <c r="K35" s="234">
        <f t="shared" ca="1" si="11"/>
        <v>0</v>
      </c>
      <c r="L35" s="234">
        <f t="shared" ca="1" si="11"/>
        <v>0</v>
      </c>
      <c r="M35" s="234">
        <f t="shared" ca="1" si="11"/>
        <v>0</v>
      </c>
      <c r="N35" s="234">
        <f t="shared" ca="1" si="11"/>
        <v>0</v>
      </c>
      <c r="O35" s="234">
        <f t="shared" ca="1" si="11"/>
        <v>0</v>
      </c>
      <c r="P35" s="234">
        <f t="shared" ca="1" si="11"/>
        <v>0</v>
      </c>
      <c r="Q35" s="234">
        <f t="shared" ca="1" si="11"/>
        <v>0</v>
      </c>
      <c r="R35" s="234">
        <f t="shared" ca="1" si="11"/>
        <v>0</v>
      </c>
      <c r="S35" s="234">
        <f t="shared" ca="1" si="11"/>
        <v>0</v>
      </c>
      <c r="T35" s="234">
        <f t="shared" ca="1" si="11"/>
        <v>0</v>
      </c>
      <c r="U35" s="234">
        <f t="shared" ca="1" si="11"/>
        <v>0</v>
      </c>
      <c r="V35" s="234">
        <f t="shared" ca="1" si="11"/>
        <v>0</v>
      </c>
      <c r="W35" s="234">
        <f t="shared" ca="1" si="11"/>
        <v>0</v>
      </c>
      <c r="X35" s="234">
        <f t="shared" ca="1" si="11"/>
        <v>0</v>
      </c>
      <c r="Y35" s="234">
        <f t="shared" ca="1" si="11"/>
        <v>0</v>
      </c>
      <c r="Z35" s="172">
        <f t="shared" ref="Z35:Z36" ca="1" si="12">SUM(F35:Y35)</f>
        <v>0</v>
      </c>
      <c r="AA35" s="271">
        <f ca="1">+Z35-F35</f>
        <v>0</v>
      </c>
      <c r="AC35" s="110"/>
      <c r="AD35" s="172">
        <f ca="1">+AC35-Z35</f>
        <v>0</v>
      </c>
    </row>
    <row r="36" spans="1:30" x14ac:dyDescent="0.3">
      <c r="B36" s="153" t="s">
        <v>195</v>
      </c>
      <c r="C36" s="167" t="s">
        <v>113</v>
      </c>
      <c r="D36" s="260">
        <f>Capital_Other</f>
        <v>0</v>
      </c>
      <c r="F36" s="234">
        <f ca="1">ROUND(+$D36*F$17,0)</f>
        <v>0</v>
      </c>
      <c r="G36" s="234">
        <f t="shared" ca="1" si="11"/>
        <v>0</v>
      </c>
      <c r="H36" s="234">
        <f t="shared" ca="1" si="11"/>
        <v>0</v>
      </c>
      <c r="I36" s="234">
        <f t="shared" ca="1" si="11"/>
        <v>0</v>
      </c>
      <c r="J36" s="234">
        <f t="shared" ca="1" si="11"/>
        <v>0</v>
      </c>
      <c r="K36" s="234">
        <f t="shared" ca="1" si="11"/>
        <v>0</v>
      </c>
      <c r="L36" s="234">
        <f t="shared" ca="1" si="11"/>
        <v>0</v>
      </c>
      <c r="M36" s="234">
        <f t="shared" ca="1" si="11"/>
        <v>0</v>
      </c>
      <c r="N36" s="234">
        <f t="shared" ca="1" si="11"/>
        <v>0</v>
      </c>
      <c r="O36" s="234">
        <f t="shared" ca="1" si="11"/>
        <v>0</v>
      </c>
      <c r="P36" s="234">
        <f t="shared" ca="1" si="11"/>
        <v>0</v>
      </c>
      <c r="Q36" s="234">
        <f t="shared" ca="1" si="11"/>
        <v>0</v>
      </c>
      <c r="R36" s="234">
        <f t="shared" ca="1" si="11"/>
        <v>0</v>
      </c>
      <c r="S36" s="234">
        <f t="shared" ca="1" si="11"/>
        <v>0</v>
      </c>
      <c r="T36" s="234">
        <f t="shared" ca="1" si="11"/>
        <v>0</v>
      </c>
      <c r="U36" s="234">
        <f t="shared" ca="1" si="11"/>
        <v>0</v>
      </c>
      <c r="V36" s="234">
        <f t="shared" ca="1" si="11"/>
        <v>0</v>
      </c>
      <c r="W36" s="234">
        <f t="shared" ca="1" si="11"/>
        <v>0</v>
      </c>
      <c r="X36" s="234">
        <f t="shared" ca="1" si="11"/>
        <v>0</v>
      </c>
      <c r="Y36" s="234">
        <f t="shared" ca="1" si="11"/>
        <v>0</v>
      </c>
      <c r="Z36" s="172">
        <f t="shared" ca="1" si="12"/>
        <v>0</v>
      </c>
      <c r="AA36" s="271">
        <f ca="1">+Z36-F36</f>
        <v>0</v>
      </c>
      <c r="AC36" s="110"/>
      <c r="AD36" s="172">
        <f ca="1">+AC36-Z36</f>
        <v>0</v>
      </c>
    </row>
    <row r="37" spans="1:30" x14ac:dyDescent="0.3">
      <c r="B37" s="153" t="s">
        <v>278</v>
      </c>
      <c r="C37" s="167" t="s">
        <v>113</v>
      </c>
      <c r="D37" s="172">
        <f>SUM(D34:D36)</f>
        <v>0</v>
      </c>
      <c r="F37" s="172">
        <f ca="1">SUM(F34:F36)</f>
        <v>0</v>
      </c>
      <c r="G37" s="172">
        <f ca="1">SUM(G34:G36)</f>
        <v>0</v>
      </c>
      <c r="H37" s="172">
        <f t="shared" ref="H37:Y37" ca="1" si="13">SUM(H34:H36)</f>
        <v>0</v>
      </c>
      <c r="I37" s="172">
        <f t="shared" ca="1" si="13"/>
        <v>0</v>
      </c>
      <c r="J37" s="172">
        <f t="shared" ca="1" si="13"/>
        <v>0</v>
      </c>
      <c r="K37" s="172">
        <f t="shared" ca="1" si="13"/>
        <v>0</v>
      </c>
      <c r="L37" s="172">
        <f t="shared" ca="1" si="13"/>
        <v>0</v>
      </c>
      <c r="M37" s="172">
        <f t="shared" ca="1" si="13"/>
        <v>0</v>
      </c>
      <c r="N37" s="172">
        <f t="shared" ca="1" si="13"/>
        <v>0</v>
      </c>
      <c r="O37" s="172">
        <f t="shared" ca="1" si="13"/>
        <v>0</v>
      </c>
      <c r="P37" s="172">
        <f t="shared" ca="1" si="13"/>
        <v>0</v>
      </c>
      <c r="Q37" s="172">
        <f t="shared" ca="1" si="13"/>
        <v>0</v>
      </c>
      <c r="R37" s="172">
        <f t="shared" ca="1" si="13"/>
        <v>0</v>
      </c>
      <c r="S37" s="172">
        <f t="shared" ca="1" si="13"/>
        <v>0</v>
      </c>
      <c r="T37" s="172">
        <f t="shared" ca="1" si="13"/>
        <v>0</v>
      </c>
      <c r="U37" s="172">
        <f t="shared" ca="1" si="13"/>
        <v>0</v>
      </c>
      <c r="V37" s="172">
        <f ca="1">SUM(V34:V36)</f>
        <v>0</v>
      </c>
      <c r="W37" s="172">
        <f t="shared" ca="1" si="13"/>
        <v>0</v>
      </c>
      <c r="X37" s="172">
        <f t="shared" ca="1" si="13"/>
        <v>0</v>
      </c>
      <c r="Y37" s="172">
        <f t="shared" ca="1" si="13"/>
        <v>0</v>
      </c>
      <c r="Z37" s="172">
        <f ca="1">SUM(F37:Y37)</f>
        <v>0</v>
      </c>
      <c r="AA37" s="271">
        <f ca="1">+Z37-F37</f>
        <v>0</v>
      </c>
      <c r="AC37" s="172">
        <f>SUM(AC34:AC36)</f>
        <v>0</v>
      </c>
      <c r="AD37" s="172">
        <f ca="1">SUM(AD34:AD36)</f>
        <v>0</v>
      </c>
    </row>
    <row r="38" spans="1:30" x14ac:dyDescent="0.3">
      <c r="B38" s="153" t="s">
        <v>279</v>
      </c>
      <c r="C38" s="167" t="s">
        <v>113</v>
      </c>
      <c r="F38" s="173">
        <f ca="1">IF(F17=0,0,ROUND(+F37/F17,2))</f>
        <v>0</v>
      </c>
      <c r="G38" s="173">
        <f ca="1">IF(G17=0,0,ROUND(+G37/G17,2))</f>
        <v>0</v>
      </c>
      <c r="H38" s="173">
        <f t="shared" ref="H38:Y38" ca="1" si="14">IF(H17=0,0,ROUND(+H37/H17,2))</f>
        <v>0</v>
      </c>
      <c r="I38" s="173">
        <f t="shared" ca="1" si="14"/>
        <v>0</v>
      </c>
      <c r="J38" s="173">
        <f t="shared" ca="1" si="14"/>
        <v>0</v>
      </c>
      <c r="K38" s="173">
        <f t="shared" ca="1" si="14"/>
        <v>0</v>
      </c>
      <c r="L38" s="173">
        <f t="shared" ca="1" si="14"/>
        <v>0</v>
      </c>
      <c r="M38" s="173">
        <f t="shared" ca="1" si="14"/>
        <v>0</v>
      </c>
      <c r="N38" s="173">
        <f t="shared" ca="1" si="14"/>
        <v>0</v>
      </c>
      <c r="O38" s="173">
        <f t="shared" ca="1" si="14"/>
        <v>0</v>
      </c>
      <c r="P38" s="173">
        <f t="shared" ca="1" si="14"/>
        <v>0</v>
      </c>
      <c r="Q38" s="173">
        <f t="shared" ca="1" si="14"/>
        <v>0</v>
      </c>
      <c r="R38" s="173">
        <f t="shared" ca="1" si="14"/>
        <v>0</v>
      </c>
      <c r="S38" s="173">
        <f t="shared" ca="1" si="14"/>
        <v>0</v>
      </c>
      <c r="T38" s="173">
        <f t="shared" ca="1" si="14"/>
        <v>0</v>
      </c>
      <c r="U38" s="173">
        <f t="shared" ca="1" si="14"/>
        <v>0</v>
      </c>
      <c r="V38" s="173">
        <f ca="1">IF(V17=0,0,ROUND(+V37/V17,2))</f>
        <v>0</v>
      </c>
      <c r="W38" s="173">
        <f t="shared" ca="1" si="14"/>
        <v>0</v>
      </c>
      <c r="X38" s="173">
        <f t="shared" ca="1" si="14"/>
        <v>0</v>
      </c>
      <c r="Y38" s="173">
        <f t="shared" ca="1" si="14"/>
        <v>0</v>
      </c>
    </row>
    <row r="39" spans="1:30" x14ac:dyDescent="0.3">
      <c r="C39" s="167"/>
    </row>
    <row r="40" spans="1:30" x14ac:dyDescent="0.3">
      <c r="C40" s="167"/>
    </row>
    <row r="41" spans="1:30" x14ac:dyDescent="0.3">
      <c r="C41" s="167"/>
    </row>
    <row r="42" spans="1:30" ht="18.75" x14ac:dyDescent="0.3">
      <c r="A42" s="256">
        <f>MAX(A$11:A41)+1</f>
        <v>4</v>
      </c>
      <c r="B42" s="229" t="s">
        <v>153</v>
      </c>
      <c r="C42" s="167"/>
    </row>
    <row r="43" spans="1:30" x14ac:dyDescent="0.3">
      <c r="B43" s="153" t="s">
        <v>110</v>
      </c>
      <c r="C43" s="167" t="s">
        <v>113</v>
      </c>
      <c r="F43" s="261">
        <f ca="1">IFERROR(+F22/F$16,0)</f>
        <v>0</v>
      </c>
      <c r="G43" s="261">
        <f t="shared" ref="G43:Y43" ca="1" si="15">IFERROR(+G22/G$16,0)</f>
        <v>0</v>
      </c>
      <c r="H43" s="261">
        <f t="shared" ca="1" si="15"/>
        <v>0</v>
      </c>
      <c r="I43" s="261">
        <f t="shared" ca="1" si="15"/>
        <v>0</v>
      </c>
      <c r="J43" s="261">
        <f t="shared" ca="1" si="15"/>
        <v>0</v>
      </c>
      <c r="K43" s="261">
        <f t="shared" ca="1" si="15"/>
        <v>0</v>
      </c>
      <c r="L43" s="261">
        <f t="shared" ca="1" si="15"/>
        <v>0</v>
      </c>
      <c r="M43" s="261">
        <f t="shared" ca="1" si="15"/>
        <v>0</v>
      </c>
      <c r="N43" s="261">
        <f t="shared" ca="1" si="15"/>
        <v>0</v>
      </c>
      <c r="O43" s="261">
        <f t="shared" ca="1" si="15"/>
        <v>0</v>
      </c>
      <c r="P43" s="261">
        <f t="shared" ca="1" si="15"/>
        <v>0</v>
      </c>
      <c r="Q43" s="261">
        <f t="shared" ca="1" si="15"/>
        <v>0</v>
      </c>
      <c r="R43" s="261">
        <f t="shared" ca="1" si="15"/>
        <v>0</v>
      </c>
      <c r="S43" s="261">
        <f t="shared" ca="1" si="15"/>
        <v>0</v>
      </c>
      <c r="T43" s="261">
        <f t="shared" ca="1" si="15"/>
        <v>0</v>
      </c>
      <c r="U43" s="261">
        <f t="shared" ca="1" si="15"/>
        <v>0</v>
      </c>
      <c r="V43" s="261">
        <f t="shared" ca="1" si="15"/>
        <v>0</v>
      </c>
      <c r="W43" s="261">
        <f t="shared" ca="1" si="15"/>
        <v>0</v>
      </c>
      <c r="X43" s="261">
        <f t="shared" ca="1" si="15"/>
        <v>0</v>
      </c>
      <c r="Y43" s="261">
        <f t="shared" ca="1" si="15"/>
        <v>0</v>
      </c>
    </row>
    <row r="44" spans="1:30" x14ac:dyDescent="0.3">
      <c r="B44" s="153" t="s">
        <v>111</v>
      </c>
      <c r="C44" s="167" t="s">
        <v>113</v>
      </c>
      <c r="F44" s="261">
        <f ca="1">IFERROR(+F24/F$16,0)</f>
        <v>0</v>
      </c>
      <c r="G44" s="261">
        <f t="shared" ref="G44:Y44" ca="1" si="16">IFERROR(+G24/G$16,0)</f>
        <v>0</v>
      </c>
      <c r="H44" s="261">
        <f t="shared" ca="1" si="16"/>
        <v>0</v>
      </c>
      <c r="I44" s="261">
        <f t="shared" ca="1" si="16"/>
        <v>0</v>
      </c>
      <c r="J44" s="261">
        <f t="shared" ca="1" si="16"/>
        <v>0</v>
      </c>
      <c r="K44" s="261">
        <f t="shared" ca="1" si="16"/>
        <v>0</v>
      </c>
      <c r="L44" s="261">
        <f t="shared" ca="1" si="16"/>
        <v>0</v>
      </c>
      <c r="M44" s="261">
        <f t="shared" ca="1" si="16"/>
        <v>0</v>
      </c>
      <c r="N44" s="261">
        <f t="shared" ca="1" si="16"/>
        <v>0</v>
      </c>
      <c r="O44" s="261">
        <f t="shared" ca="1" si="16"/>
        <v>0</v>
      </c>
      <c r="P44" s="261">
        <f t="shared" ca="1" si="16"/>
        <v>0</v>
      </c>
      <c r="Q44" s="261">
        <f t="shared" ca="1" si="16"/>
        <v>0</v>
      </c>
      <c r="R44" s="261">
        <f t="shared" ca="1" si="16"/>
        <v>0</v>
      </c>
      <c r="S44" s="261">
        <f t="shared" ca="1" si="16"/>
        <v>0</v>
      </c>
      <c r="T44" s="261">
        <f t="shared" ca="1" si="16"/>
        <v>0</v>
      </c>
      <c r="U44" s="261">
        <f t="shared" ca="1" si="16"/>
        <v>0</v>
      </c>
      <c r="V44" s="261">
        <f t="shared" ca="1" si="16"/>
        <v>0</v>
      </c>
      <c r="W44" s="261">
        <f t="shared" ca="1" si="16"/>
        <v>0</v>
      </c>
      <c r="X44" s="261">
        <f t="shared" ca="1" si="16"/>
        <v>0</v>
      </c>
      <c r="Y44" s="261">
        <f t="shared" ca="1" si="16"/>
        <v>0</v>
      </c>
    </row>
    <row r="45" spans="1:30" x14ac:dyDescent="0.3">
      <c r="B45" s="153" t="s">
        <v>108</v>
      </c>
      <c r="C45" s="167" t="s">
        <v>113</v>
      </c>
      <c r="F45" s="261">
        <f ca="1">IFERROR(+F25/F$16,0)</f>
        <v>0</v>
      </c>
      <c r="G45" s="261">
        <f t="shared" ref="G45:Y45" ca="1" si="17">IFERROR(+G25/G$16,0)</f>
        <v>0</v>
      </c>
      <c r="H45" s="261">
        <f t="shared" ca="1" si="17"/>
        <v>0</v>
      </c>
      <c r="I45" s="261">
        <f t="shared" ca="1" si="17"/>
        <v>0</v>
      </c>
      <c r="J45" s="261">
        <f t="shared" ca="1" si="17"/>
        <v>0</v>
      </c>
      <c r="K45" s="261">
        <f t="shared" ca="1" si="17"/>
        <v>0</v>
      </c>
      <c r="L45" s="261">
        <f t="shared" ca="1" si="17"/>
        <v>0</v>
      </c>
      <c r="M45" s="261">
        <f t="shared" ca="1" si="17"/>
        <v>0</v>
      </c>
      <c r="N45" s="261">
        <f t="shared" ca="1" si="17"/>
        <v>0</v>
      </c>
      <c r="O45" s="261">
        <f t="shared" ca="1" si="17"/>
        <v>0</v>
      </c>
      <c r="P45" s="261">
        <f t="shared" ca="1" si="17"/>
        <v>0</v>
      </c>
      <c r="Q45" s="261">
        <f t="shared" ca="1" si="17"/>
        <v>0</v>
      </c>
      <c r="R45" s="261">
        <f t="shared" ca="1" si="17"/>
        <v>0</v>
      </c>
      <c r="S45" s="261">
        <f t="shared" ca="1" si="17"/>
        <v>0</v>
      </c>
      <c r="T45" s="261">
        <f t="shared" ca="1" si="17"/>
        <v>0</v>
      </c>
      <c r="U45" s="261">
        <f t="shared" ca="1" si="17"/>
        <v>0</v>
      </c>
      <c r="V45" s="261">
        <f t="shared" ca="1" si="17"/>
        <v>0</v>
      </c>
      <c r="W45" s="261">
        <f t="shared" ca="1" si="17"/>
        <v>0</v>
      </c>
      <c r="X45" s="261">
        <f t="shared" ca="1" si="17"/>
        <v>0</v>
      </c>
      <c r="Y45" s="261">
        <f t="shared" ca="1" si="17"/>
        <v>0</v>
      </c>
    </row>
    <row r="46" spans="1:30" x14ac:dyDescent="0.3">
      <c r="B46" s="153" t="s">
        <v>109</v>
      </c>
      <c r="C46" s="167" t="s">
        <v>113</v>
      </c>
      <c r="F46" s="261">
        <f ca="1">IFERROR(+F26/F$16,0)</f>
        <v>0</v>
      </c>
      <c r="G46" s="261">
        <f t="shared" ref="G46:Y46" ca="1" si="18">IFERROR(+G26/G$16,0)</f>
        <v>0</v>
      </c>
      <c r="H46" s="261">
        <f t="shared" ca="1" si="18"/>
        <v>0</v>
      </c>
      <c r="I46" s="261">
        <f t="shared" ca="1" si="18"/>
        <v>0</v>
      </c>
      <c r="J46" s="261">
        <f t="shared" ca="1" si="18"/>
        <v>0</v>
      </c>
      <c r="K46" s="261">
        <f t="shared" ca="1" si="18"/>
        <v>0</v>
      </c>
      <c r="L46" s="261">
        <f t="shared" ca="1" si="18"/>
        <v>0</v>
      </c>
      <c r="M46" s="261">
        <f t="shared" ca="1" si="18"/>
        <v>0</v>
      </c>
      <c r="N46" s="261">
        <f t="shared" ca="1" si="18"/>
        <v>0</v>
      </c>
      <c r="O46" s="261">
        <f t="shared" ca="1" si="18"/>
        <v>0</v>
      </c>
      <c r="P46" s="261">
        <f t="shared" ca="1" si="18"/>
        <v>0</v>
      </c>
      <c r="Q46" s="261">
        <f t="shared" ca="1" si="18"/>
        <v>0</v>
      </c>
      <c r="R46" s="261">
        <f t="shared" ca="1" si="18"/>
        <v>0</v>
      </c>
      <c r="S46" s="261">
        <f t="shared" ca="1" si="18"/>
        <v>0</v>
      </c>
      <c r="T46" s="261">
        <f t="shared" ca="1" si="18"/>
        <v>0</v>
      </c>
      <c r="U46" s="261">
        <f t="shared" ca="1" si="18"/>
        <v>0</v>
      </c>
      <c r="V46" s="261">
        <f t="shared" ca="1" si="18"/>
        <v>0</v>
      </c>
      <c r="W46" s="261">
        <f t="shared" ca="1" si="18"/>
        <v>0</v>
      </c>
      <c r="X46" s="261">
        <f t="shared" ca="1" si="18"/>
        <v>0</v>
      </c>
      <c r="Y46" s="261">
        <f t="shared" ca="1" si="18"/>
        <v>0</v>
      </c>
    </row>
    <row r="47" spans="1:30" x14ac:dyDescent="0.3">
      <c r="B47" s="153" t="s">
        <v>112</v>
      </c>
      <c r="C47" s="167" t="s">
        <v>113</v>
      </c>
      <c r="F47" s="261">
        <f ca="1">IFERROR(+F27/F$16,0)</f>
        <v>0</v>
      </c>
      <c r="G47" s="261">
        <f t="shared" ref="G47:Y47" ca="1" si="19">IFERROR(+G27/G$16,0)</f>
        <v>0</v>
      </c>
      <c r="H47" s="261">
        <f t="shared" ca="1" si="19"/>
        <v>0</v>
      </c>
      <c r="I47" s="261">
        <f t="shared" ca="1" si="19"/>
        <v>0</v>
      </c>
      <c r="J47" s="261">
        <f t="shared" ca="1" si="19"/>
        <v>0</v>
      </c>
      <c r="K47" s="261">
        <f t="shared" ca="1" si="19"/>
        <v>0</v>
      </c>
      <c r="L47" s="261">
        <f t="shared" ca="1" si="19"/>
        <v>0</v>
      </c>
      <c r="M47" s="261">
        <f t="shared" ca="1" si="19"/>
        <v>0</v>
      </c>
      <c r="N47" s="261">
        <f t="shared" ca="1" si="19"/>
        <v>0</v>
      </c>
      <c r="O47" s="261">
        <f t="shared" ca="1" si="19"/>
        <v>0</v>
      </c>
      <c r="P47" s="261">
        <f t="shared" ca="1" si="19"/>
        <v>0</v>
      </c>
      <c r="Q47" s="261">
        <f t="shared" ca="1" si="19"/>
        <v>0</v>
      </c>
      <c r="R47" s="261">
        <f t="shared" ca="1" si="19"/>
        <v>0</v>
      </c>
      <c r="S47" s="261">
        <f t="shared" ca="1" si="19"/>
        <v>0</v>
      </c>
      <c r="T47" s="261">
        <f t="shared" ca="1" si="19"/>
        <v>0</v>
      </c>
      <c r="U47" s="261">
        <f t="shared" ca="1" si="19"/>
        <v>0</v>
      </c>
      <c r="V47" s="261">
        <f t="shared" ca="1" si="19"/>
        <v>0</v>
      </c>
      <c r="W47" s="261">
        <f t="shared" ca="1" si="19"/>
        <v>0</v>
      </c>
      <c r="X47" s="261">
        <f t="shared" ca="1" si="19"/>
        <v>0</v>
      </c>
      <c r="Y47" s="261">
        <f t="shared" ca="1" si="19"/>
        <v>0</v>
      </c>
    </row>
    <row r="48" spans="1:30" x14ac:dyDescent="0.3">
      <c r="B48" s="153" t="s">
        <v>285</v>
      </c>
      <c r="C48" s="167" t="s">
        <v>113</v>
      </c>
      <c r="F48" s="173">
        <f t="shared" ref="F48:Y48" ca="1" si="20">SUM(F43:F47)</f>
        <v>0</v>
      </c>
      <c r="G48" s="173">
        <f t="shared" ca="1" si="20"/>
        <v>0</v>
      </c>
      <c r="H48" s="173">
        <f t="shared" ca="1" si="20"/>
        <v>0</v>
      </c>
      <c r="I48" s="173">
        <f t="shared" ca="1" si="20"/>
        <v>0</v>
      </c>
      <c r="J48" s="173">
        <f t="shared" ca="1" si="20"/>
        <v>0</v>
      </c>
      <c r="K48" s="173">
        <f t="shared" ca="1" si="20"/>
        <v>0</v>
      </c>
      <c r="L48" s="173">
        <f t="shared" ca="1" si="20"/>
        <v>0</v>
      </c>
      <c r="M48" s="173">
        <f t="shared" ca="1" si="20"/>
        <v>0</v>
      </c>
      <c r="N48" s="173">
        <f t="shared" ca="1" si="20"/>
        <v>0</v>
      </c>
      <c r="O48" s="173">
        <f t="shared" ca="1" si="20"/>
        <v>0</v>
      </c>
      <c r="P48" s="173">
        <f t="shared" ca="1" si="20"/>
        <v>0</v>
      </c>
      <c r="Q48" s="173">
        <f t="shared" ca="1" si="20"/>
        <v>0</v>
      </c>
      <c r="R48" s="173">
        <f t="shared" ca="1" si="20"/>
        <v>0</v>
      </c>
      <c r="S48" s="173">
        <f t="shared" ca="1" si="20"/>
        <v>0</v>
      </c>
      <c r="T48" s="173">
        <f t="shared" ca="1" si="20"/>
        <v>0</v>
      </c>
      <c r="U48" s="173">
        <f t="shared" ca="1" si="20"/>
        <v>0</v>
      </c>
      <c r="V48" s="173">
        <f t="shared" ca="1" si="20"/>
        <v>0</v>
      </c>
      <c r="W48" s="173">
        <f t="shared" ca="1" si="20"/>
        <v>0</v>
      </c>
      <c r="X48" s="173">
        <f t="shared" ca="1" si="20"/>
        <v>0</v>
      </c>
      <c r="Y48" s="173">
        <f t="shared" ca="1" si="20"/>
        <v>0</v>
      </c>
    </row>
    <row r="49" spans="1:26" x14ac:dyDescent="0.3">
      <c r="C49" s="167"/>
    </row>
    <row r="50" spans="1:26" x14ac:dyDescent="0.3">
      <c r="C50" s="167"/>
    </row>
    <row r="51" spans="1:26" x14ac:dyDescent="0.3">
      <c r="C51" s="167"/>
    </row>
    <row r="52" spans="1:26" ht="18.75" x14ac:dyDescent="0.3">
      <c r="A52" s="256">
        <f>MAX(A$11:A51)+1</f>
        <v>5</v>
      </c>
      <c r="B52" s="229" t="s">
        <v>228</v>
      </c>
      <c r="C52" s="167"/>
    </row>
    <row r="53" spans="1:26" x14ac:dyDescent="0.3">
      <c r="B53" s="153" t="s">
        <v>229</v>
      </c>
      <c r="C53" s="167" t="s">
        <v>119</v>
      </c>
      <c r="F53" s="84"/>
      <c r="G53" s="84"/>
      <c r="H53" s="84"/>
      <c r="I53" s="84"/>
      <c r="J53" s="84"/>
      <c r="K53" s="84"/>
      <c r="L53" s="84"/>
      <c r="M53" s="84"/>
      <c r="N53" s="84"/>
      <c r="O53" s="84"/>
      <c r="P53" s="84"/>
      <c r="Q53" s="84"/>
      <c r="R53" s="84"/>
      <c r="S53" s="84"/>
      <c r="T53" s="84"/>
      <c r="U53" s="84"/>
      <c r="V53" s="84"/>
      <c r="W53" s="84"/>
      <c r="X53" s="84"/>
      <c r="Y53" s="84"/>
    </row>
    <row r="54" spans="1:26" x14ac:dyDescent="0.3">
      <c r="B54" s="153" t="s">
        <v>230</v>
      </c>
      <c r="C54" s="167" t="s">
        <v>119</v>
      </c>
      <c r="F54" s="84"/>
      <c r="G54" s="84"/>
      <c r="H54" s="84"/>
      <c r="I54" s="84"/>
      <c r="J54" s="84"/>
      <c r="K54" s="84"/>
      <c r="L54" s="84"/>
      <c r="M54" s="84"/>
      <c r="N54" s="84"/>
      <c r="O54" s="84"/>
      <c r="P54" s="84"/>
      <c r="Q54" s="84"/>
      <c r="R54" s="84"/>
      <c r="S54" s="84"/>
      <c r="T54" s="84"/>
      <c r="U54" s="84"/>
      <c r="V54" s="84"/>
      <c r="W54" s="84"/>
      <c r="X54" s="84"/>
      <c r="Y54" s="84"/>
    </row>
    <row r="55" spans="1:26" x14ac:dyDescent="0.3">
      <c r="B55" s="153" t="s">
        <v>118</v>
      </c>
      <c r="C55" s="167" t="s">
        <v>119</v>
      </c>
      <c r="F55" s="198">
        <f>SUM(F53:F54)</f>
        <v>0</v>
      </c>
      <c r="G55" s="198">
        <f t="shared" ref="G55:N55" si="21">SUM(G53:G54)</f>
        <v>0</v>
      </c>
      <c r="H55" s="198">
        <f t="shared" si="21"/>
        <v>0</v>
      </c>
      <c r="I55" s="198">
        <f t="shared" si="21"/>
        <v>0</v>
      </c>
      <c r="J55" s="198">
        <f t="shared" si="21"/>
        <v>0</v>
      </c>
      <c r="K55" s="198">
        <f t="shared" si="21"/>
        <v>0</v>
      </c>
      <c r="L55" s="198">
        <f t="shared" si="21"/>
        <v>0</v>
      </c>
      <c r="M55" s="198">
        <f t="shared" si="21"/>
        <v>0</v>
      </c>
      <c r="N55" s="198">
        <f t="shared" si="21"/>
        <v>0</v>
      </c>
      <c r="O55" s="198">
        <f t="shared" ref="O55:Y55" si="22">SUM(O53:O54)</f>
        <v>0</v>
      </c>
      <c r="P55" s="198">
        <f t="shared" si="22"/>
        <v>0</v>
      </c>
      <c r="Q55" s="198">
        <f t="shared" si="22"/>
        <v>0</v>
      </c>
      <c r="R55" s="198">
        <f t="shared" si="22"/>
        <v>0</v>
      </c>
      <c r="S55" s="198">
        <f t="shared" si="22"/>
        <v>0</v>
      </c>
      <c r="T55" s="198">
        <f t="shared" si="22"/>
        <v>0</v>
      </c>
      <c r="U55" s="198">
        <f t="shared" si="22"/>
        <v>0</v>
      </c>
      <c r="V55" s="198">
        <f t="shared" si="22"/>
        <v>0</v>
      </c>
      <c r="W55" s="198">
        <f t="shared" si="22"/>
        <v>0</v>
      </c>
      <c r="X55" s="198">
        <f t="shared" si="22"/>
        <v>0</v>
      </c>
      <c r="Y55" s="198">
        <f t="shared" si="22"/>
        <v>0</v>
      </c>
    </row>
    <row r="56" spans="1:26" x14ac:dyDescent="0.3">
      <c r="C56" s="167"/>
    </row>
    <row r="57" spans="1:26" x14ac:dyDescent="0.3">
      <c r="C57" s="167"/>
    </row>
    <row r="58" spans="1:26" x14ac:dyDescent="0.3">
      <c r="C58" s="167"/>
    </row>
    <row r="59" spans="1:26" ht="18.75" x14ac:dyDescent="0.3">
      <c r="A59" s="256">
        <f>MAX(A$11:A58)+1</f>
        <v>6</v>
      </c>
      <c r="B59" s="229" t="s">
        <v>122</v>
      </c>
      <c r="C59" s="167"/>
    </row>
    <row r="60" spans="1:26" x14ac:dyDescent="0.3">
      <c r="B60" s="153" t="s">
        <v>120</v>
      </c>
      <c r="C60" s="167" t="str">
        <f>+C29</f>
        <v>$</v>
      </c>
      <c r="F60" s="262">
        <f t="shared" ref="F60:Y60" ca="1" si="23">+F29</f>
        <v>0</v>
      </c>
      <c r="G60" s="262">
        <f t="shared" ca="1" si="23"/>
        <v>0</v>
      </c>
      <c r="H60" s="262">
        <f t="shared" ca="1" si="23"/>
        <v>0</v>
      </c>
      <c r="I60" s="262">
        <f t="shared" ca="1" si="23"/>
        <v>0</v>
      </c>
      <c r="J60" s="262">
        <f t="shared" ca="1" si="23"/>
        <v>0</v>
      </c>
      <c r="K60" s="262">
        <f t="shared" ca="1" si="23"/>
        <v>0</v>
      </c>
      <c r="L60" s="262">
        <f t="shared" ca="1" si="23"/>
        <v>0</v>
      </c>
      <c r="M60" s="262">
        <f t="shared" ca="1" si="23"/>
        <v>0</v>
      </c>
      <c r="N60" s="262">
        <f t="shared" ca="1" si="23"/>
        <v>0</v>
      </c>
      <c r="O60" s="262">
        <f t="shared" ca="1" si="23"/>
        <v>0</v>
      </c>
      <c r="P60" s="262">
        <f t="shared" ca="1" si="23"/>
        <v>0</v>
      </c>
      <c r="Q60" s="262">
        <f t="shared" ca="1" si="23"/>
        <v>0</v>
      </c>
      <c r="R60" s="262">
        <f t="shared" ca="1" si="23"/>
        <v>0</v>
      </c>
      <c r="S60" s="262">
        <f t="shared" ca="1" si="23"/>
        <v>0</v>
      </c>
      <c r="T60" s="262">
        <f t="shared" ca="1" si="23"/>
        <v>0</v>
      </c>
      <c r="U60" s="262">
        <f t="shared" ca="1" si="23"/>
        <v>0</v>
      </c>
      <c r="V60" s="262">
        <f t="shared" ca="1" si="23"/>
        <v>0</v>
      </c>
      <c r="W60" s="262">
        <f t="shared" ca="1" si="23"/>
        <v>0</v>
      </c>
      <c r="X60" s="262">
        <f t="shared" ca="1" si="23"/>
        <v>0</v>
      </c>
      <c r="Y60" s="283">
        <f t="shared" ca="1" si="23"/>
        <v>0</v>
      </c>
      <c r="Z60" s="173">
        <f ca="1">SUM(F60:Y60)</f>
        <v>0</v>
      </c>
    </row>
    <row r="61" spans="1:26" x14ac:dyDescent="0.3">
      <c r="B61" s="153" t="s">
        <v>121</v>
      </c>
      <c r="C61" s="167" t="s">
        <v>113</v>
      </c>
      <c r="F61" s="262">
        <f t="shared" ref="F61:Y61" ca="1" si="24">ROUND(+F29*F55,2)</f>
        <v>0</v>
      </c>
      <c r="G61" s="262">
        <f t="shared" ca="1" si="24"/>
        <v>0</v>
      </c>
      <c r="H61" s="262">
        <f t="shared" ca="1" si="24"/>
        <v>0</v>
      </c>
      <c r="I61" s="262">
        <f t="shared" ca="1" si="24"/>
        <v>0</v>
      </c>
      <c r="J61" s="262">
        <f t="shared" ca="1" si="24"/>
        <v>0</v>
      </c>
      <c r="K61" s="262">
        <f t="shared" ca="1" si="24"/>
        <v>0</v>
      </c>
      <c r="L61" s="262">
        <f t="shared" ca="1" si="24"/>
        <v>0</v>
      </c>
      <c r="M61" s="262">
        <f t="shared" ca="1" si="24"/>
        <v>0</v>
      </c>
      <c r="N61" s="262">
        <f t="shared" ca="1" si="24"/>
        <v>0</v>
      </c>
      <c r="O61" s="262">
        <f t="shared" ca="1" si="24"/>
        <v>0</v>
      </c>
      <c r="P61" s="262">
        <f t="shared" ca="1" si="24"/>
        <v>0</v>
      </c>
      <c r="Q61" s="262">
        <f t="shared" ca="1" si="24"/>
        <v>0</v>
      </c>
      <c r="R61" s="262">
        <f t="shared" ca="1" si="24"/>
        <v>0</v>
      </c>
      <c r="S61" s="262">
        <f t="shared" ca="1" si="24"/>
        <v>0</v>
      </c>
      <c r="T61" s="262">
        <f t="shared" ca="1" si="24"/>
        <v>0</v>
      </c>
      <c r="U61" s="262">
        <f t="shared" ca="1" si="24"/>
        <v>0</v>
      </c>
      <c r="V61" s="262">
        <f t="shared" ca="1" si="24"/>
        <v>0</v>
      </c>
      <c r="W61" s="262">
        <f t="shared" ca="1" si="24"/>
        <v>0</v>
      </c>
      <c r="X61" s="262">
        <f t="shared" ca="1" si="24"/>
        <v>0</v>
      </c>
      <c r="Y61" s="283">
        <f t="shared" ca="1" si="24"/>
        <v>0</v>
      </c>
      <c r="Z61" s="173">
        <f ca="1">SUM(F61:Y61)</f>
        <v>0</v>
      </c>
    </row>
    <row r="62" spans="1:26" x14ac:dyDescent="0.3">
      <c r="B62" s="153" t="s">
        <v>103</v>
      </c>
      <c r="C62" s="167" t="s">
        <v>113</v>
      </c>
      <c r="F62" s="173">
        <f ca="1">SUM(F60:F61)</f>
        <v>0</v>
      </c>
      <c r="G62" s="173">
        <f t="shared" ref="G62:N62" ca="1" si="25">SUM(G60:G61)</f>
        <v>0</v>
      </c>
      <c r="H62" s="173">
        <f t="shared" ca="1" si="25"/>
        <v>0</v>
      </c>
      <c r="I62" s="173">
        <f t="shared" ca="1" si="25"/>
        <v>0</v>
      </c>
      <c r="J62" s="173">
        <f t="shared" ca="1" si="25"/>
        <v>0</v>
      </c>
      <c r="K62" s="173">
        <f t="shared" ca="1" si="25"/>
        <v>0</v>
      </c>
      <c r="L62" s="173">
        <f t="shared" ca="1" si="25"/>
        <v>0</v>
      </c>
      <c r="M62" s="173">
        <f t="shared" ca="1" si="25"/>
        <v>0</v>
      </c>
      <c r="N62" s="173">
        <f t="shared" ca="1" si="25"/>
        <v>0</v>
      </c>
      <c r="O62" s="173">
        <f t="shared" ref="O62:Y62" ca="1" si="26">SUM(O60:O61)</f>
        <v>0</v>
      </c>
      <c r="P62" s="173">
        <f t="shared" ca="1" si="26"/>
        <v>0</v>
      </c>
      <c r="Q62" s="173">
        <f t="shared" ca="1" si="26"/>
        <v>0</v>
      </c>
      <c r="R62" s="173">
        <f t="shared" ca="1" si="26"/>
        <v>0</v>
      </c>
      <c r="S62" s="173">
        <f t="shared" ca="1" si="26"/>
        <v>0</v>
      </c>
      <c r="T62" s="173">
        <f t="shared" ca="1" si="26"/>
        <v>0</v>
      </c>
      <c r="U62" s="173">
        <f t="shared" ca="1" si="26"/>
        <v>0</v>
      </c>
      <c r="V62" s="173">
        <f t="shared" ca="1" si="26"/>
        <v>0</v>
      </c>
      <c r="W62" s="173">
        <f t="shared" ca="1" si="26"/>
        <v>0</v>
      </c>
      <c r="X62" s="173">
        <f t="shared" ca="1" si="26"/>
        <v>0</v>
      </c>
      <c r="Y62" s="173">
        <f t="shared" ca="1" si="26"/>
        <v>0</v>
      </c>
      <c r="Z62" s="173">
        <f ca="1">SUM(Z60:Z61)</f>
        <v>0</v>
      </c>
    </row>
    <row r="63" spans="1:26" x14ac:dyDescent="0.3">
      <c r="C63" s="167"/>
    </row>
    <row r="64" spans="1:26" x14ac:dyDescent="0.3">
      <c r="B64" s="153" t="s">
        <v>176</v>
      </c>
      <c r="C64" s="167"/>
      <c r="F64" s="230" t="str">
        <f t="shared" ref="F64:Y64" ca="1" si="27">+F12</f>
        <v>NOT IN USE</v>
      </c>
      <c r="G64" s="230" t="str">
        <f t="shared" ca="1" si="27"/>
        <v>NOT IN USE</v>
      </c>
      <c r="H64" s="230" t="str">
        <f t="shared" ca="1" si="27"/>
        <v>NOT IN USE</v>
      </c>
      <c r="I64" s="230" t="str">
        <f t="shared" ca="1" si="27"/>
        <v>NOT IN USE</v>
      </c>
      <c r="J64" s="230" t="str">
        <f t="shared" ca="1" si="27"/>
        <v>NOT IN USE</v>
      </c>
      <c r="K64" s="230" t="str">
        <f t="shared" ca="1" si="27"/>
        <v>NOT IN USE</v>
      </c>
      <c r="L64" s="230" t="str">
        <f t="shared" ca="1" si="27"/>
        <v>NOT IN USE</v>
      </c>
      <c r="M64" s="230" t="str">
        <f t="shared" ca="1" si="27"/>
        <v>NOT IN USE</v>
      </c>
      <c r="N64" s="230" t="str">
        <f t="shared" ca="1" si="27"/>
        <v>NOT IN USE</v>
      </c>
      <c r="O64" s="230" t="str">
        <f t="shared" ca="1" si="27"/>
        <v>NOT IN USE</v>
      </c>
      <c r="P64" s="230" t="str">
        <f t="shared" ca="1" si="27"/>
        <v>NOT IN USE</v>
      </c>
      <c r="Q64" s="230" t="str">
        <f t="shared" ca="1" si="27"/>
        <v>NOT IN USE</v>
      </c>
      <c r="R64" s="230" t="str">
        <f t="shared" ca="1" si="27"/>
        <v>NOT IN USE</v>
      </c>
      <c r="S64" s="230" t="str">
        <f t="shared" ca="1" si="27"/>
        <v>NOT IN USE</v>
      </c>
      <c r="T64" s="230" t="str">
        <f t="shared" ca="1" si="27"/>
        <v>NOT IN USE</v>
      </c>
      <c r="U64" s="230" t="str">
        <f t="shared" ca="1" si="27"/>
        <v>NOT IN USE</v>
      </c>
      <c r="V64" s="230" t="str">
        <f t="shared" ca="1" si="27"/>
        <v>NOT IN USE</v>
      </c>
      <c r="W64" s="230" t="str">
        <f t="shared" ca="1" si="27"/>
        <v>NOT IN USE</v>
      </c>
      <c r="X64" s="230" t="str">
        <f t="shared" ca="1" si="27"/>
        <v>NOT IN USE</v>
      </c>
      <c r="Y64" s="230" t="str">
        <f t="shared" ca="1" si="27"/>
        <v>NOT IN USE</v>
      </c>
    </row>
    <row r="65" spans="1:30" x14ac:dyDescent="0.3">
      <c r="B65" s="153" t="s">
        <v>122</v>
      </c>
      <c r="C65" s="167" t="s">
        <v>113</v>
      </c>
      <c r="F65" s="263">
        <f ca="1">+F62</f>
        <v>0</v>
      </c>
      <c r="G65" s="263">
        <f t="shared" ref="G65:Y65" ca="1" si="28">+G62</f>
        <v>0</v>
      </c>
      <c r="H65" s="263">
        <f t="shared" ca="1" si="28"/>
        <v>0</v>
      </c>
      <c r="I65" s="263">
        <f t="shared" ca="1" si="28"/>
        <v>0</v>
      </c>
      <c r="J65" s="263">
        <f t="shared" ca="1" si="28"/>
        <v>0</v>
      </c>
      <c r="K65" s="263">
        <f t="shared" ca="1" si="28"/>
        <v>0</v>
      </c>
      <c r="L65" s="263">
        <f t="shared" ca="1" si="28"/>
        <v>0</v>
      </c>
      <c r="M65" s="263">
        <f t="shared" ca="1" si="28"/>
        <v>0</v>
      </c>
      <c r="N65" s="263">
        <f t="shared" ca="1" si="28"/>
        <v>0</v>
      </c>
      <c r="O65" s="263">
        <f t="shared" ca="1" si="28"/>
        <v>0</v>
      </c>
      <c r="P65" s="263">
        <f t="shared" ca="1" si="28"/>
        <v>0</v>
      </c>
      <c r="Q65" s="263">
        <f t="shared" ca="1" si="28"/>
        <v>0</v>
      </c>
      <c r="R65" s="263">
        <f t="shared" ca="1" si="28"/>
        <v>0</v>
      </c>
      <c r="S65" s="263">
        <f t="shared" ca="1" si="28"/>
        <v>0</v>
      </c>
      <c r="T65" s="263">
        <f t="shared" ca="1" si="28"/>
        <v>0</v>
      </c>
      <c r="U65" s="263">
        <f t="shared" ca="1" si="28"/>
        <v>0</v>
      </c>
      <c r="V65" s="263">
        <f t="shared" ca="1" si="28"/>
        <v>0</v>
      </c>
      <c r="W65" s="263">
        <f t="shared" ca="1" si="28"/>
        <v>0</v>
      </c>
      <c r="X65" s="263">
        <f t="shared" ca="1" si="28"/>
        <v>0</v>
      </c>
      <c r="Y65" s="263">
        <f t="shared" ca="1" si="28"/>
        <v>0</v>
      </c>
    </row>
    <row r="66" spans="1:30" x14ac:dyDescent="0.3">
      <c r="B66" s="153" t="s">
        <v>177</v>
      </c>
      <c r="C66" s="167" t="str">
        <f>+C44</f>
        <v>$</v>
      </c>
      <c r="F66" s="78"/>
      <c r="G66" s="78"/>
      <c r="H66" s="78"/>
      <c r="I66" s="78"/>
      <c r="J66" s="78"/>
      <c r="K66" s="78"/>
      <c r="L66" s="78"/>
      <c r="M66" s="78"/>
      <c r="N66" s="78"/>
      <c r="O66" s="78"/>
      <c r="P66" s="78"/>
      <c r="Q66" s="78"/>
      <c r="R66" s="78"/>
      <c r="S66" s="78"/>
      <c r="T66" s="78"/>
      <c r="U66" s="78"/>
      <c r="V66" s="78"/>
      <c r="W66" s="78"/>
      <c r="X66" s="78"/>
      <c r="Y66" s="78"/>
    </row>
    <row r="67" spans="1:30" x14ac:dyDescent="0.3">
      <c r="B67" s="153" t="s">
        <v>178</v>
      </c>
      <c r="C67" s="167" t="s">
        <v>113</v>
      </c>
      <c r="F67" s="264">
        <f ca="1">+F65-F66</f>
        <v>0</v>
      </c>
      <c r="G67" s="264">
        <f t="shared" ref="G67:Y67" ca="1" si="29">+G65-G66</f>
        <v>0</v>
      </c>
      <c r="H67" s="264">
        <f t="shared" ca="1" si="29"/>
        <v>0</v>
      </c>
      <c r="I67" s="264">
        <f t="shared" ca="1" si="29"/>
        <v>0</v>
      </c>
      <c r="J67" s="264">
        <f t="shared" ca="1" si="29"/>
        <v>0</v>
      </c>
      <c r="K67" s="264">
        <f t="shared" ca="1" si="29"/>
        <v>0</v>
      </c>
      <c r="L67" s="264">
        <f t="shared" ca="1" si="29"/>
        <v>0</v>
      </c>
      <c r="M67" s="264">
        <f t="shared" ca="1" si="29"/>
        <v>0</v>
      </c>
      <c r="N67" s="264">
        <f t="shared" ca="1" si="29"/>
        <v>0</v>
      </c>
      <c r="O67" s="264">
        <f t="shared" ca="1" si="29"/>
        <v>0</v>
      </c>
      <c r="P67" s="264">
        <f t="shared" ca="1" si="29"/>
        <v>0</v>
      </c>
      <c r="Q67" s="264">
        <f t="shared" ca="1" si="29"/>
        <v>0</v>
      </c>
      <c r="R67" s="264">
        <f t="shared" ca="1" si="29"/>
        <v>0</v>
      </c>
      <c r="S67" s="264">
        <f t="shared" ca="1" si="29"/>
        <v>0</v>
      </c>
      <c r="T67" s="264">
        <f t="shared" ca="1" si="29"/>
        <v>0</v>
      </c>
      <c r="U67" s="264">
        <f t="shared" ca="1" si="29"/>
        <v>0</v>
      </c>
      <c r="V67" s="264">
        <f t="shared" ca="1" si="29"/>
        <v>0</v>
      </c>
      <c r="W67" s="264">
        <f t="shared" ca="1" si="29"/>
        <v>0</v>
      </c>
      <c r="X67" s="264">
        <f t="shared" ca="1" si="29"/>
        <v>0</v>
      </c>
      <c r="Y67" s="264">
        <f t="shared" ca="1" si="29"/>
        <v>0</v>
      </c>
    </row>
    <row r="68" spans="1:30" x14ac:dyDescent="0.3">
      <c r="B68" s="153" t="s">
        <v>178</v>
      </c>
      <c r="C68" s="167" t="s">
        <v>119</v>
      </c>
      <c r="F68" s="265">
        <f>IF(F66=0,0,+F67/F66)</f>
        <v>0</v>
      </c>
      <c r="G68" s="265">
        <f t="shared" ref="G68:Y68" si="30">IF(G66=0,0,+G67/G66)</f>
        <v>0</v>
      </c>
      <c r="H68" s="265">
        <f t="shared" si="30"/>
        <v>0</v>
      </c>
      <c r="I68" s="265">
        <f t="shared" si="30"/>
        <v>0</v>
      </c>
      <c r="J68" s="265">
        <f t="shared" si="30"/>
        <v>0</v>
      </c>
      <c r="K68" s="265">
        <f t="shared" si="30"/>
        <v>0</v>
      </c>
      <c r="L68" s="265">
        <f t="shared" si="30"/>
        <v>0</v>
      </c>
      <c r="M68" s="265">
        <f t="shared" si="30"/>
        <v>0</v>
      </c>
      <c r="N68" s="265">
        <f t="shared" si="30"/>
        <v>0</v>
      </c>
      <c r="O68" s="265">
        <f t="shared" si="30"/>
        <v>0</v>
      </c>
      <c r="P68" s="265">
        <f t="shared" si="30"/>
        <v>0</v>
      </c>
      <c r="Q68" s="265">
        <f t="shared" si="30"/>
        <v>0</v>
      </c>
      <c r="R68" s="265">
        <f t="shared" si="30"/>
        <v>0</v>
      </c>
      <c r="S68" s="265">
        <f t="shared" si="30"/>
        <v>0</v>
      </c>
      <c r="T68" s="265">
        <f t="shared" si="30"/>
        <v>0</v>
      </c>
      <c r="U68" s="265">
        <f t="shared" si="30"/>
        <v>0</v>
      </c>
      <c r="V68" s="265">
        <f t="shared" si="30"/>
        <v>0</v>
      </c>
      <c r="W68" s="265">
        <f t="shared" si="30"/>
        <v>0</v>
      </c>
      <c r="X68" s="265">
        <f t="shared" si="30"/>
        <v>0</v>
      </c>
      <c r="Y68" s="265">
        <f t="shared" si="30"/>
        <v>0</v>
      </c>
    </row>
    <row r="69" spans="1:30" x14ac:dyDescent="0.3">
      <c r="C69" s="167"/>
    </row>
    <row r="70" spans="1:30" x14ac:dyDescent="0.3">
      <c r="C70" s="167"/>
    </row>
    <row r="71" spans="1:30" x14ac:dyDescent="0.3">
      <c r="C71" s="167"/>
    </row>
    <row r="72" spans="1:30" ht="18.75" x14ac:dyDescent="0.3">
      <c r="A72" s="256">
        <f>MAX(A$11:A71)+1</f>
        <v>7</v>
      </c>
      <c r="B72" s="229" t="s">
        <v>123</v>
      </c>
      <c r="C72" s="167"/>
    </row>
    <row r="73" spans="1:30" x14ac:dyDescent="0.3">
      <c r="B73" s="153" t="s">
        <v>124</v>
      </c>
      <c r="C73" s="167" t="s">
        <v>113</v>
      </c>
      <c r="F73" s="260">
        <f t="shared" ref="F73:Y73" ca="1" si="31">IFERROR(ROUND(F16*F62,0),0)</f>
        <v>0</v>
      </c>
      <c r="G73" s="260">
        <f t="shared" ca="1" si="31"/>
        <v>0</v>
      </c>
      <c r="H73" s="260">
        <f t="shared" ca="1" si="31"/>
        <v>0</v>
      </c>
      <c r="I73" s="260">
        <f t="shared" ca="1" si="31"/>
        <v>0</v>
      </c>
      <c r="J73" s="260">
        <f t="shared" ca="1" si="31"/>
        <v>0</v>
      </c>
      <c r="K73" s="260">
        <f t="shared" ca="1" si="31"/>
        <v>0</v>
      </c>
      <c r="L73" s="260">
        <f t="shared" ca="1" si="31"/>
        <v>0</v>
      </c>
      <c r="M73" s="260">
        <f t="shared" ca="1" si="31"/>
        <v>0</v>
      </c>
      <c r="N73" s="260">
        <f t="shared" ca="1" si="31"/>
        <v>0</v>
      </c>
      <c r="O73" s="260">
        <f t="shared" ca="1" si="31"/>
        <v>0</v>
      </c>
      <c r="P73" s="260">
        <f t="shared" ca="1" si="31"/>
        <v>0</v>
      </c>
      <c r="Q73" s="260">
        <f t="shared" ca="1" si="31"/>
        <v>0</v>
      </c>
      <c r="R73" s="260">
        <f t="shared" ca="1" si="31"/>
        <v>0</v>
      </c>
      <c r="S73" s="260">
        <f t="shared" ca="1" si="31"/>
        <v>0</v>
      </c>
      <c r="T73" s="260">
        <f t="shared" ca="1" si="31"/>
        <v>0</v>
      </c>
      <c r="U73" s="260">
        <f t="shared" ca="1" si="31"/>
        <v>0</v>
      </c>
      <c r="V73" s="260">
        <f t="shared" ca="1" si="31"/>
        <v>0</v>
      </c>
      <c r="W73" s="260">
        <f t="shared" ca="1" si="31"/>
        <v>0</v>
      </c>
      <c r="X73" s="260">
        <f t="shared" ca="1" si="31"/>
        <v>0</v>
      </c>
      <c r="Y73" s="260">
        <f t="shared" ca="1" si="31"/>
        <v>0</v>
      </c>
      <c r="Z73" s="172">
        <f ca="1">SUM(F73:Y73)</f>
        <v>0</v>
      </c>
      <c r="AC73" s="259"/>
      <c r="AD73" s="281">
        <f ca="1">+AC73-Z73</f>
        <v>0</v>
      </c>
    </row>
    <row r="74" spans="1:30" x14ac:dyDescent="0.3">
      <c r="B74" s="153" t="s">
        <v>126</v>
      </c>
      <c r="C74" s="167" t="s">
        <v>113</v>
      </c>
      <c r="F74" s="260">
        <f t="shared" ref="F74:Y74" ca="1" si="32">-F28</f>
        <v>0</v>
      </c>
      <c r="G74" s="260">
        <f t="shared" ca="1" si="32"/>
        <v>0</v>
      </c>
      <c r="H74" s="260">
        <f t="shared" ca="1" si="32"/>
        <v>0</v>
      </c>
      <c r="I74" s="260">
        <f t="shared" ca="1" si="32"/>
        <v>0</v>
      </c>
      <c r="J74" s="260">
        <f t="shared" ca="1" si="32"/>
        <v>0</v>
      </c>
      <c r="K74" s="260">
        <f t="shared" ca="1" si="32"/>
        <v>0</v>
      </c>
      <c r="L74" s="260">
        <f t="shared" ca="1" si="32"/>
        <v>0</v>
      </c>
      <c r="M74" s="260">
        <f t="shared" ca="1" si="32"/>
        <v>0</v>
      </c>
      <c r="N74" s="260">
        <f t="shared" ca="1" si="32"/>
        <v>0</v>
      </c>
      <c r="O74" s="260">
        <f t="shared" ca="1" si="32"/>
        <v>0</v>
      </c>
      <c r="P74" s="260">
        <f t="shared" ca="1" si="32"/>
        <v>0</v>
      </c>
      <c r="Q74" s="260">
        <f t="shared" ca="1" si="32"/>
        <v>0</v>
      </c>
      <c r="R74" s="260">
        <f t="shared" ca="1" si="32"/>
        <v>0</v>
      </c>
      <c r="S74" s="260">
        <f t="shared" ca="1" si="32"/>
        <v>0</v>
      </c>
      <c r="T74" s="260">
        <f t="shared" ca="1" si="32"/>
        <v>0</v>
      </c>
      <c r="U74" s="260">
        <f t="shared" ca="1" si="32"/>
        <v>0</v>
      </c>
      <c r="V74" s="260">
        <f t="shared" ca="1" si="32"/>
        <v>0</v>
      </c>
      <c r="W74" s="260">
        <f t="shared" ca="1" si="32"/>
        <v>0</v>
      </c>
      <c r="X74" s="260">
        <f t="shared" ca="1" si="32"/>
        <v>0</v>
      </c>
      <c r="Y74" s="278">
        <f t="shared" ca="1" si="32"/>
        <v>0</v>
      </c>
      <c r="Z74" s="284">
        <f ca="1">SUM(F74:Y74)</f>
        <v>0</v>
      </c>
      <c r="AC74" s="259"/>
      <c r="AD74" s="281">
        <f ca="1">+AC74-Z74</f>
        <v>0</v>
      </c>
    </row>
    <row r="75" spans="1:30" x14ac:dyDescent="0.3">
      <c r="B75" s="153" t="s">
        <v>125</v>
      </c>
      <c r="C75" s="167" t="s">
        <v>113</v>
      </c>
      <c r="F75" s="172">
        <f ca="1">SUM(F73:F74)</f>
        <v>0</v>
      </c>
      <c r="G75" s="172">
        <f t="shared" ref="G75:N75" ca="1" si="33">SUM(G73:G74)</f>
        <v>0</v>
      </c>
      <c r="H75" s="172">
        <f t="shared" ca="1" si="33"/>
        <v>0</v>
      </c>
      <c r="I75" s="172">
        <f t="shared" ca="1" si="33"/>
        <v>0</v>
      </c>
      <c r="J75" s="172">
        <f t="shared" ca="1" si="33"/>
        <v>0</v>
      </c>
      <c r="K75" s="172">
        <f t="shared" ca="1" si="33"/>
        <v>0</v>
      </c>
      <c r="L75" s="172">
        <f t="shared" ca="1" si="33"/>
        <v>0</v>
      </c>
      <c r="M75" s="172">
        <f t="shared" ca="1" si="33"/>
        <v>0</v>
      </c>
      <c r="N75" s="172">
        <f t="shared" ca="1" si="33"/>
        <v>0</v>
      </c>
      <c r="O75" s="172">
        <f t="shared" ref="O75:Y75" ca="1" si="34">SUM(O73:O74)</f>
        <v>0</v>
      </c>
      <c r="P75" s="172">
        <f t="shared" ca="1" si="34"/>
        <v>0</v>
      </c>
      <c r="Q75" s="172">
        <f t="shared" ca="1" si="34"/>
        <v>0</v>
      </c>
      <c r="R75" s="172">
        <f t="shared" ca="1" si="34"/>
        <v>0</v>
      </c>
      <c r="S75" s="172">
        <f t="shared" ca="1" si="34"/>
        <v>0</v>
      </c>
      <c r="T75" s="172">
        <f t="shared" ca="1" si="34"/>
        <v>0</v>
      </c>
      <c r="U75" s="172">
        <f t="shared" ca="1" si="34"/>
        <v>0</v>
      </c>
      <c r="V75" s="172">
        <f t="shared" ca="1" si="34"/>
        <v>0</v>
      </c>
      <c r="W75" s="172">
        <f t="shared" ca="1" si="34"/>
        <v>0</v>
      </c>
      <c r="X75" s="172">
        <f t="shared" ca="1" si="34"/>
        <v>0</v>
      </c>
      <c r="Y75" s="172">
        <f t="shared" ca="1" si="34"/>
        <v>0</v>
      </c>
      <c r="Z75" s="172">
        <f ca="1">SUM(Z73:Z74)</f>
        <v>0</v>
      </c>
      <c r="AC75" s="285">
        <f>SUM(AC73:AC74)</f>
        <v>0</v>
      </c>
      <c r="AD75" s="227">
        <f ca="1">SUM(AD73:AD74)</f>
        <v>0</v>
      </c>
    </row>
    <row r="76" spans="1:30" x14ac:dyDescent="0.3">
      <c r="B76" s="153" t="s">
        <v>127</v>
      </c>
      <c r="C76" s="167" t="s">
        <v>119</v>
      </c>
      <c r="F76" s="266">
        <f t="shared" ref="F76:N76" ca="1" si="35">IF(F73=0,0,+F75/F73)</f>
        <v>0</v>
      </c>
      <c r="G76" s="266">
        <f t="shared" ca="1" si="35"/>
        <v>0</v>
      </c>
      <c r="H76" s="266">
        <f t="shared" ca="1" si="35"/>
        <v>0</v>
      </c>
      <c r="I76" s="266">
        <f t="shared" ca="1" si="35"/>
        <v>0</v>
      </c>
      <c r="J76" s="266">
        <f t="shared" ca="1" si="35"/>
        <v>0</v>
      </c>
      <c r="K76" s="266">
        <f t="shared" ca="1" si="35"/>
        <v>0</v>
      </c>
      <c r="L76" s="266">
        <f t="shared" ca="1" si="35"/>
        <v>0</v>
      </c>
      <c r="M76" s="266">
        <f t="shared" ca="1" si="35"/>
        <v>0</v>
      </c>
      <c r="N76" s="266">
        <f t="shared" ca="1" si="35"/>
        <v>0</v>
      </c>
      <c r="O76" s="266">
        <f t="shared" ref="O76:Y76" ca="1" si="36">IF(O73=0,0,+O75/O73)</f>
        <v>0</v>
      </c>
      <c r="P76" s="266">
        <f t="shared" ca="1" si="36"/>
        <v>0</v>
      </c>
      <c r="Q76" s="266">
        <f t="shared" ca="1" si="36"/>
        <v>0</v>
      </c>
      <c r="R76" s="266">
        <f t="shared" ca="1" si="36"/>
        <v>0</v>
      </c>
      <c r="S76" s="266">
        <f t="shared" ca="1" si="36"/>
        <v>0</v>
      </c>
      <c r="T76" s="266">
        <f t="shared" ca="1" si="36"/>
        <v>0</v>
      </c>
      <c r="U76" s="266">
        <f t="shared" ca="1" si="36"/>
        <v>0</v>
      </c>
      <c r="V76" s="266">
        <f t="shared" ca="1" si="36"/>
        <v>0</v>
      </c>
      <c r="W76" s="266">
        <f t="shared" ca="1" si="36"/>
        <v>0</v>
      </c>
      <c r="X76" s="266">
        <f t="shared" ca="1" si="36"/>
        <v>0</v>
      </c>
      <c r="Y76" s="266">
        <f t="shared" ca="1" si="36"/>
        <v>0</v>
      </c>
      <c r="Z76" s="266">
        <f ca="1">IF(Z73=0,0,+Z75/Z73)</f>
        <v>0</v>
      </c>
      <c r="AC76" s="266">
        <f>IF(AC73=0,0,+AC75/AC73)</f>
        <v>0</v>
      </c>
    </row>
    <row r="77" spans="1:30" x14ac:dyDescent="0.3">
      <c r="C77" s="167"/>
    </row>
    <row r="78" spans="1:30" x14ac:dyDescent="0.3">
      <c r="C78" s="167"/>
    </row>
    <row r="79" spans="1:30" x14ac:dyDescent="0.3">
      <c r="C79" s="167"/>
    </row>
    <row r="80" spans="1:30" ht="18.75" x14ac:dyDescent="0.3">
      <c r="A80" s="256">
        <f>MAX(A$11:A79)+1</f>
        <v>8</v>
      </c>
      <c r="B80" s="229" t="s">
        <v>205</v>
      </c>
      <c r="C80" s="167"/>
    </row>
    <row r="81" spans="1:26" x14ac:dyDescent="0.3">
      <c r="B81" s="153" t="s">
        <v>133</v>
      </c>
      <c r="C81" s="167" t="s">
        <v>101</v>
      </c>
      <c r="F81" s="234">
        <f ca="1">IF((F62-F43-F45-F46-F47)=0,0,(+F24)/(F62-F43-F45-F46-F47))</f>
        <v>0</v>
      </c>
      <c r="G81" s="234">
        <f t="shared" ref="G81:Y81" ca="1" si="37">IF((G62-G43-G45-G46-G47)=0,0,(+G24)/(G62-G43-G45-G46-G47))</f>
        <v>0</v>
      </c>
      <c r="H81" s="234">
        <f t="shared" ca="1" si="37"/>
        <v>0</v>
      </c>
      <c r="I81" s="234">
        <f t="shared" ca="1" si="37"/>
        <v>0</v>
      </c>
      <c r="J81" s="234">
        <f t="shared" ca="1" si="37"/>
        <v>0</v>
      </c>
      <c r="K81" s="234">
        <f t="shared" ca="1" si="37"/>
        <v>0</v>
      </c>
      <c r="L81" s="234">
        <f t="shared" ca="1" si="37"/>
        <v>0</v>
      </c>
      <c r="M81" s="234">
        <f t="shared" ca="1" si="37"/>
        <v>0</v>
      </c>
      <c r="N81" s="234">
        <f t="shared" ca="1" si="37"/>
        <v>0</v>
      </c>
      <c r="O81" s="234">
        <f t="shared" ca="1" si="37"/>
        <v>0</v>
      </c>
      <c r="P81" s="234">
        <f t="shared" ca="1" si="37"/>
        <v>0</v>
      </c>
      <c r="Q81" s="234">
        <f t="shared" ca="1" si="37"/>
        <v>0</v>
      </c>
      <c r="R81" s="234">
        <f t="shared" ca="1" si="37"/>
        <v>0</v>
      </c>
      <c r="S81" s="234">
        <f t="shared" ca="1" si="37"/>
        <v>0</v>
      </c>
      <c r="T81" s="234">
        <f t="shared" ca="1" si="37"/>
        <v>0</v>
      </c>
      <c r="U81" s="234">
        <f t="shared" ca="1" si="37"/>
        <v>0</v>
      </c>
      <c r="V81" s="234">
        <f t="shared" ca="1" si="37"/>
        <v>0</v>
      </c>
      <c r="W81" s="234">
        <f t="shared" ca="1" si="37"/>
        <v>0</v>
      </c>
      <c r="X81" s="234">
        <f t="shared" ca="1" si="37"/>
        <v>0</v>
      </c>
      <c r="Y81" s="234">
        <f t="shared" ca="1" si="37"/>
        <v>0</v>
      </c>
    </row>
    <row r="82" spans="1:26" x14ac:dyDescent="0.3">
      <c r="B82" s="153" t="s">
        <v>134</v>
      </c>
      <c r="C82" s="167" t="s">
        <v>101</v>
      </c>
      <c r="F82" s="234">
        <f t="shared" ref="F82:Y82" ca="1" si="38">IFERROR(+F16-F81,0)</f>
        <v>0</v>
      </c>
      <c r="G82" s="234">
        <f t="shared" ca="1" si="38"/>
        <v>0</v>
      </c>
      <c r="H82" s="234">
        <f t="shared" ca="1" si="38"/>
        <v>0</v>
      </c>
      <c r="I82" s="234">
        <f t="shared" ca="1" si="38"/>
        <v>0</v>
      </c>
      <c r="J82" s="234">
        <f t="shared" ca="1" si="38"/>
        <v>0</v>
      </c>
      <c r="K82" s="234">
        <f t="shared" ca="1" si="38"/>
        <v>0</v>
      </c>
      <c r="L82" s="234">
        <f t="shared" ca="1" si="38"/>
        <v>0</v>
      </c>
      <c r="M82" s="234">
        <f t="shared" ca="1" si="38"/>
        <v>0</v>
      </c>
      <c r="N82" s="234">
        <f t="shared" ca="1" si="38"/>
        <v>0</v>
      </c>
      <c r="O82" s="234">
        <f t="shared" ca="1" si="38"/>
        <v>0</v>
      </c>
      <c r="P82" s="234">
        <f t="shared" ca="1" si="38"/>
        <v>0</v>
      </c>
      <c r="Q82" s="234">
        <f t="shared" ca="1" si="38"/>
        <v>0</v>
      </c>
      <c r="R82" s="234">
        <f t="shared" ca="1" si="38"/>
        <v>0</v>
      </c>
      <c r="S82" s="234">
        <f t="shared" ca="1" si="38"/>
        <v>0</v>
      </c>
      <c r="T82" s="234">
        <f t="shared" ca="1" si="38"/>
        <v>0</v>
      </c>
      <c r="U82" s="234">
        <f t="shared" ca="1" si="38"/>
        <v>0</v>
      </c>
      <c r="V82" s="234">
        <f t="shared" ca="1" si="38"/>
        <v>0</v>
      </c>
      <c r="W82" s="234">
        <f t="shared" ca="1" si="38"/>
        <v>0</v>
      </c>
      <c r="X82" s="234">
        <f t="shared" ca="1" si="38"/>
        <v>0</v>
      </c>
      <c r="Y82" s="234">
        <f t="shared" ca="1" si="38"/>
        <v>0</v>
      </c>
    </row>
    <row r="83" spans="1:26" x14ac:dyDescent="0.3">
      <c r="C83" s="167"/>
    </row>
    <row r="84" spans="1:26" ht="18.75" x14ac:dyDescent="0.3">
      <c r="B84" s="267" t="s">
        <v>154</v>
      </c>
      <c r="C84" s="167"/>
    </row>
    <row r="85" spans="1:26" x14ac:dyDescent="0.3">
      <c r="B85" s="235" t="s">
        <v>124</v>
      </c>
      <c r="C85" s="167" t="s">
        <v>113</v>
      </c>
      <c r="F85" s="260">
        <f t="shared" ref="F85:Y85" ca="1" si="39">+F$81*F62</f>
        <v>0</v>
      </c>
      <c r="G85" s="260">
        <f t="shared" ca="1" si="39"/>
        <v>0</v>
      </c>
      <c r="H85" s="260">
        <f t="shared" ca="1" si="39"/>
        <v>0</v>
      </c>
      <c r="I85" s="260">
        <f t="shared" ca="1" si="39"/>
        <v>0</v>
      </c>
      <c r="J85" s="260">
        <f t="shared" ca="1" si="39"/>
        <v>0</v>
      </c>
      <c r="K85" s="260">
        <f t="shared" ca="1" si="39"/>
        <v>0</v>
      </c>
      <c r="L85" s="260">
        <f t="shared" ca="1" si="39"/>
        <v>0</v>
      </c>
      <c r="M85" s="260">
        <f t="shared" ca="1" si="39"/>
        <v>0</v>
      </c>
      <c r="N85" s="260">
        <f t="shared" ca="1" si="39"/>
        <v>0</v>
      </c>
      <c r="O85" s="260">
        <f t="shared" ca="1" si="39"/>
        <v>0</v>
      </c>
      <c r="P85" s="260">
        <f t="shared" ca="1" si="39"/>
        <v>0</v>
      </c>
      <c r="Q85" s="260">
        <f t="shared" ca="1" si="39"/>
        <v>0</v>
      </c>
      <c r="R85" s="260">
        <f t="shared" ca="1" si="39"/>
        <v>0</v>
      </c>
      <c r="S85" s="260">
        <f t="shared" ca="1" si="39"/>
        <v>0</v>
      </c>
      <c r="T85" s="260">
        <f t="shared" ca="1" si="39"/>
        <v>0</v>
      </c>
      <c r="U85" s="260">
        <f t="shared" ca="1" si="39"/>
        <v>0</v>
      </c>
      <c r="V85" s="260">
        <f t="shared" ca="1" si="39"/>
        <v>0</v>
      </c>
      <c r="W85" s="260">
        <f t="shared" ca="1" si="39"/>
        <v>0</v>
      </c>
      <c r="X85" s="260">
        <f t="shared" ca="1" si="39"/>
        <v>0</v>
      </c>
      <c r="Y85" s="278">
        <f t="shared" ca="1" si="39"/>
        <v>0</v>
      </c>
      <c r="Z85" s="172">
        <f ca="1">SUM(F85:Y85)</f>
        <v>0</v>
      </c>
    </row>
    <row r="86" spans="1:26" x14ac:dyDescent="0.3">
      <c r="B86" s="235" t="s">
        <v>126</v>
      </c>
      <c r="C86" s="167" t="s">
        <v>113</v>
      </c>
      <c r="F86" s="260">
        <f t="shared" ref="F86:Y86" ca="1" si="40">-F24-(F81*(F43+F45+F46+F47))</f>
        <v>0</v>
      </c>
      <c r="G86" s="260">
        <f t="shared" ca="1" si="40"/>
        <v>0</v>
      </c>
      <c r="H86" s="260">
        <f t="shared" ca="1" si="40"/>
        <v>0</v>
      </c>
      <c r="I86" s="260">
        <f t="shared" ca="1" si="40"/>
        <v>0</v>
      </c>
      <c r="J86" s="260">
        <f t="shared" ca="1" si="40"/>
        <v>0</v>
      </c>
      <c r="K86" s="260">
        <f t="shared" ca="1" si="40"/>
        <v>0</v>
      </c>
      <c r="L86" s="260">
        <f t="shared" ca="1" si="40"/>
        <v>0</v>
      </c>
      <c r="M86" s="260">
        <f t="shared" ca="1" si="40"/>
        <v>0</v>
      </c>
      <c r="N86" s="260">
        <f t="shared" ca="1" si="40"/>
        <v>0</v>
      </c>
      <c r="O86" s="260">
        <f t="shared" ca="1" si="40"/>
        <v>0</v>
      </c>
      <c r="P86" s="260">
        <f t="shared" ca="1" si="40"/>
        <v>0</v>
      </c>
      <c r="Q86" s="260">
        <f t="shared" ca="1" si="40"/>
        <v>0</v>
      </c>
      <c r="R86" s="260">
        <f t="shared" ca="1" si="40"/>
        <v>0</v>
      </c>
      <c r="S86" s="260">
        <f t="shared" ca="1" si="40"/>
        <v>0</v>
      </c>
      <c r="T86" s="260">
        <f t="shared" ca="1" si="40"/>
        <v>0</v>
      </c>
      <c r="U86" s="260">
        <f t="shared" ca="1" si="40"/>
        <v>0</v>
      </c>
      <c r="V86" s="260">
        <f t="shared" ca="1" si="40"/>
        <v>0</v>
      </c>
      <c r="W86" s="260">
        <f t="shared" ca="1" si="40"/>
        <v>0</v>
      </c>
      <c r="X86" s="260">
        <f t="shared" ca="1" si="40"/>
        <v>0</v>
      </c>
      <c r="Y86" s="260">
        <f t="shared" ca="1" si="40"/>
        <v>0</v>
      </c>
      <c r="Z86" s="172">
        <f ca="1">SUM(F86:Y86)</f>
        <v>0</v>
      </c>
    </row>
    <row r="87" spans="1:26" x14ac:dyDescent="0.3">
      <c r="B87" s="235" t="s">
        <v>125</v>
      </c>
      <c r="C87" s="167" t="s">
        <v>113</v>
      </c>
      <c r="F87" s="172">
        <f ca="1">SUM(F85:F86)</f>
        <v>0</v>
      </c>
      <c r="G87" s="172">
        <f t="shared" ref="G87:Y87" ca="1" si="41">SUM(G85:G86)</f>
        <v>0</v>
      </c>
      <c r="H87" s="172">
        <f t="shared" ca="1" si="41"/>
        <v>0</v>
      </c>
      <c r="I87" s="172">
        <f t="shared" ca="1" si="41"/>
        <v>0</v>
      </c>
      <c r="J87" s="172">
        <f t="shared" ca="1" si="41"/>
        <v>0</v>
      </c>
      <c r="K87" s="172">
        <f t="shared" ca="1" si="41"/>
        <v>0</v>
      </c>
      <c r="L87" s="172">
        <f t="shared" ca="1" si="41"/>
        <v>0</v>
      </c>
      <c r="M87" s="172">
        <f t="shared" ca="1" si="41"/>
        <v>0</v>
      </c>
      <c r="N87" s="172">
        <f t="shared" ca="1" si="41"/>
        <v>0</v>
      </c>
      <c r="O87" s="172">
        <f t="shared" ca="1" si="41"/>
        <v>0</v>
      </c>
      <c r="P87" s="172">
        <f t="shared" ca="1" si="41"/>
        <v>0</v>
      </c>
      <c r="Q87" s="172">
        <f t="shared" ca="1" si="41"/>
        <v>0</v>
      </c>
      <c r="R87" s="172">
        <f t="shared" ca="1" si="41"/>
        <v>0</v>
      </c>
      <c r="S87" s="172">
        <f t="shared" ca="1" si="41"/>
        <v>0</v>
      </c>
      <c r="T87" s="172">
        <f t="shared" ca="1" si="41"/>
        <v>0</v>
      </c>
      <c r="U87" s="172">
        <f t="shared" ca="1" si="41"/>
        <v>0</v>
      </c>
      <c r="V87" s="172">
        <f t="shared" ca="1" si="41"/>
        <v>0</v>
      </c>
      <c r="W87" s="172">
        <f t="shared" ca="1" si="41"/>
        <v>0</v>
      </c>
      <c r="X87" s="172">
        <f t="shared" ca="1" si="41"/>
        <v>0</v>
      </c>
      <c r="Y87" s="172">
        <f t="shared" ca="1" si="41"/>
        <v>0</v>
      </c>
      <c r="Z87" s="172">
        <f ca="1">SUM(Z85:Z86)</f>
        <v>0</v>
      </c>
    </row>
    <row r="89" spans="1:26" ht="18.75" x14ac:dyDescent="0.3">
      <c r="A89" s="256">
        <f>MAX(A$11:A88)+1</f>
        <v>9</v>
      </c>
      <c r="B89" s="229" t="s">
        <v>264</v>
      </c>
      <c r="C89" s="167"/>
    </row>
    <row r="90" spans="1:26" x14ac:dyDescent="0.3">
      <c r="B90" s="153" t="s">
        <v>265</v>
      </c>
      <c r="C90" s="167" t="s">
        <v>101</v>
      </c>
      <c r="F90" s="78"/>
      <c r="G90" s="78"/>
      <c r="H90" s="78"/>
      <c r="I90" s="78"/>
      <c r="J90" s="78"/>
      <c r="K90" s="78"/>
      <c r="L90" s="78"/>
      <c r="M90" s="78"/>
      <c r="N90" s="78"/>
      <c r="O90" s="78"/>
      <c r="P90" s="78"/>
      <c r="Q90" s="78"/>
      <c r="R90" s="78"/>
      <c r="S90" s="78"/>
      <c r="T90" s="78"/>
      <c r="U90" s="78"/>
      <c r="V90" s="78"/>
      <c r="W90" s="78"/>
      <c r="X90" s="78"/>
      <c r="Y90" s="78"/>
    </row>
    <row r="91" spans="1:26" x14ac:dyDescent="0.3">
      <c r="B91" s="153" t="s">
        <v>266</v>
      </c>
      <c r="C91" s="167" t="s">
        <v>113</v>
      </c>
      <c r="D91" s="172">
        <f ca="1">SUM(F91:Y91)</f>
        <v>0</v>
      </c>
      <c r="F91" s="264">
        <f ca="1">ROUND(+F65*F90,2)</f>
        <v>0</v>
      </c>
      <c r="G91" s="264">
        <f t="shared" ref="G91:P91" ca="1" si="42">ROUND(+G65*G90,2)</f>
        <v>0</v>
      </c>
      <c r="H91" s="264">
        <f t="shared" ca="1" si="42"/>
        <v>0</v>
      </c>
      <c r="I91" s="264">
        <f t="shared" ca="1" si="42"/>
        <v>0</v>
      </c>
      <c r="J91" s="264">
        <f t="shared" ca="1" si="42"/>
        <v>0</v>
      </c>
      <c r="K91" s="264">
        <f t="shared" ca="1" si="42"/>
        <v>0</v>
      </c>
      <c r="L91" s="264">
        <f t="shared" ca="1" si="42"/>
        <v>0</v>
      </c>
      <c r="M91" s="264">
        <f t="shared" ca="1" si="42"/>
        <v>0</v>
      </c>
      <c r="N91" s="264">
        <f t="shared" ca="1" si="42"/>
        <v>0</v>
      </c>
      <c r="O91" s="264">
        <f t="shared" ca="1" si="42"/>
        <v>0</v>
      </c>
      <c r="P91" s="264">
        <f t="shared" ca="1" si="42"/>
        <v>0</v>
      </c>
      <c r="Q91" s="264">
        <f t="shared" ref="Q91:Y91" ca="1" si="43">ROUND(+Q65*Q90,2)</f>
        <v>0</v>
      </c>
      <c r="R91" s="264">
        <f t="shared" ca="1" si="43"/>
        <v>0</v>
      </c>
      <c r="S91" s="264">
        <f t="shared" ca="1" si="43"/>
        <v>0</v>
      </c>
      <c r="T91" s="264">
        <f t="shared" ca="1" si="43"/>
        <v>0</v>
      </c>
      <c r="U91" s="264">
        <f t="shared" ca="1" si="43"/>
        <v>0</v>
      </c>
      <c r="V91" s="264">
        <f t="shared" ca="1" si="43"/>
        <v>0</v>
      </c>
      <c r="W91" s="264">
        <f t="shared" ca="1" si="43"/>
        <v>0</v>
      </c>
      <c r="X91" s="264">
        <f t="shared" ca="1" si="43"/>
        <v>0</v>
      </c>
      <c r="Y91" s="264">
        <f t="shared" ca="1" si="43"/>
        <v>0</v>
      </c>
    </row>
    <row r="92" spans="1:26" x14ac:dyDescent="0.3">
      <c r="B92" s="153" t="s">
        <v>267</v>
      </c>
      <c r="C92" s="167" t="s">
        <v>113</v>
      </c>
      <c r="D92" s="172">
        <f ca="1">SUM(F92:Y92)</f>
        <v>0</v>
      </c>
      <c r="F92" s="265">
        <f t="shared" ref="F92:Y92" ca="1" si="44">+F91*wpa</f>
        <v>0</v>
      </c>
      <c r="G92" s="265">
        <f t="shared" ca="1" si="44"/>
        <v>0</v>
      </c>
      <c r="H92" s="265">
        <f t="shared" ca="1" si="44"/>
        <v>0</v>
      </c>
      <c r="I92" s="265">
        <f t="shared" ca="1" si="44"/>
        <v>0</v>
      </c>
      <c r="J92" s="265">
        <f t="shared" ca="1" si="44"/>
        <v>0</v>
      </c>
      <c r="K92" s="265">
        <f t="shared" ca="1" si="44"/>
        <v>0</v>
      </c>
      <c r="L92" s="265">
        <f t="shared" ca="1" si="44"/>
        <v>0</v>
      </c>
      <c r="M92" s="265">
        <f t="shared" ca="1" si="44"/>
        <v>0</v>
      </c>
      <c r="N92" s="265">
        <f t="shared" ca="1" si="44"/>
        <v>0</v>
      </c>
      <c r="O92" s="265">
        <f t="shared" ca="1" si="44"/>
        <v>0</v>
      </c>
      <c r="P92" s="265">
        <f t="shared" ca="1" si="44"/>
        <v>0</v>
      </c>
      <c r="Q92" s="265">
        <f t="shared" ca="1" si="44"/>
        <v>0</v>
      </c>
      <c r="R92" s="265">
        <f t="shared" ca="1" si="44"/>
        <v>0</v>
      </c>
      <c r="S92" s="265">
        <f t="shared" ca="1" si="44"/>
        <v>0</v>
      </c>
      <c r="T92" s="265">
        <f t="shared" ca="1" si="44"/>
        <v>0</v>
      </c>
      <c r="U92" s="265">
        <f t="shared" ca="1" si="44"/>
        <v>0</v>
      </c>
      <c r="V92" s="265">
        <f t="shared" ca="1" si="44"/>
        <v>0</v>
      </c>
      <c r="W92" s="265">
        <f t="shared" ca="1" si="44"/>
        <v>0</v>
      </c>
      <c r="X92" s="265">
        <f t="shared" ca="1" si="44"/>
        <v>0</v>
      </c>
      <c r="Y92" s="265">
        <f t="shared" ca="1" si="44"/>
        <v>0</v>
      </c>
    </row>
  </sheetData>
  <sheetProtection sheet="1" objects="1" scenarios="1"/>
  <conditionalFormatting sqref="AA16 AA22:AA28">
    <cfRule type="expression" dxfId="1" priority="3">
      <formula>AA16&lt;&gt;0</formula>
    </cfRule>
  </conditionalFormatting>
  <conditionalFormatting sqref="AA34:AA37">
    <cfRule type="expression" dxfId="0" priority="1">
      <formula>AA34&lt;&gt;0</formula>
    </cfRule>
  </conditionalFormatting>
  <pageMargins left="0.59055118110236227" right="0.39370078740157483" top="0.39370078740157483" bottom="0.59055118110236227" header="0.19685039370078741" footer="0.19685039370078741"/>
  <pageSetup paperSize="8" scale="49" orientation="landscape" horizontalDpi="300" verticalDpi="300" r:id="rId1"/>
  <headerFooter>
    <oddFooter>&amp;L&amp;9&amp;Z&amp;F
&amp;A&amp;R&amp;9Printed &amp;D at &amp;T
Page &amp;P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504AA-9C1E-4F76-9B82-F16EBFC5A083}">
  <sheetPr>
    <pageSetUpPr fitToPage="1"/>
  </sheetPr>
  <dimension ref="A1:J90"/>
  <sheetViews>
    <sheetView showGridLines="0" zoomScaleNormal="100" workbookViewId="0">
      <pane ySplit="12" topLeftCell="A13" activePane="bottomLeft" state="frozen"/>
      <selection pane="bottomLeft" activeCell="L22" sqref="L22"/>
    </sheetView>
  </sheetViews>
  <sheetFormatPr defaultColWidth="8.85546875" defaultRowHeight="15.75" x14ac:dyDescent="0.3"/>
  <cols>
    <col min="1" max="1" width="5.7109375" style="153" customWidth="1"/>
    <col min="2" max="2" width="35.7109375" style="153" customWidth="1"/>
    <col min="3" max="3" width="7.7109375" style="153" customWidth="1"/>
    <col min="4" max="8" width="13.7109375" style="153" customWidth="1"/>
    <col min="9" max="9" width="8.85546875" style="153"/>
    <col min="10" max="10" width="13.7109375" style="153" customWidth="1"/>
    <col min="11" max="16384" width="8.85546875" style="153"/>
  </cols>
  <sheetData>
    <row r="1" spans="1:10" x14ac:dyDescent="0.3">
      <c r="A1" s="153" t="str">
        <f>+DSO</f>
        <v>Your Organisation</v>
      </c>
    </row>
    <row r="2" spans="1:10" x14ac:dyDescent="0.3">
      <c r="A2" s="154" t="str">
        <f>+title</f>
        <v xml:space="preserve">Single Product Costing &amp; Pricing Model </v>
      </c>
    </row>
    <row r="3" spans="1:10" x14ac:dyDescent="0.3">
      <c r="A3" s="157" t="str">
        <f ca="1">program_title&amp;" "&amp;year&amp;+" Rev"&amp;+current_rev</f>
        <v xml:space="preserve">  RevA</v>
      </c>
    </row>
    <row r="4" spans="1:10" x14ac:dyDescent="0.3">
      <c r="A4" s="157"/>
    </row>
    <row r="5" spans="1:10" ht="30" x14ac:dyDescent="0.4">
      <c r="A5" s="155" t="str">
        <f ca="1">RIGHT(CELL("filename",A5),LEN(CELL("filename",A5))-FIND("]",CELL("filename",A5)))</f>
        <v>Multiyear_Pricing</v>
      </c>
    </row>
    <row r="6" spans="1:10" x14ac:dyDescent="0.3">
      <c r="D6" s="169"/>
      <c r="E6" s="169"/>
      <c r="F6" s="169"/>
      <c r="G6" s="169"/>
      <c r="H6" s="169"/>
      <c r="J6" s="169"/>
    </row>
    <row r="7" spans="1:10" x14ac:dyDescent="0.3">
      <c r="D7" s="168"/>
      <c r="E7" s="168"/>
      <c r="F7" s="168"/>
      <c r="G7" s="168"/>
      <c r="H7" s="168"/>
      <c r="J7" s="168"/>
    </row>
    <row r="10" spans="1:10" x14ac:dyDescent="0.3">
      <c r="E10" s="154" t="s">
        <v>288</v>
      </c>
      <c r="G10" s="289">
        <v>0.05</v>
      </c>
    </row>
    <row r="12" spans="1:10" ht="45" customHeight="1" x14ac:dyDescent="0.3">
      <c r="A12" s="182" t="s">
        <v>39</v>
      </c>
      <c r="B12" s="182" t="s">
        <v>156</v>
      </c>
      <c r="C12" s="182" t="s">
        <v>101</v>
      </c>
      <c r="D12" s="230" t="str">
        <f>program_short&amp;"
Year 1 Total"</f>
        <v xml:space="preserve">
Year 1 Total</v>
      </c>
      <c r="E12" s="230" t="str">
        <f>IF(Length_of_Funding__Years &lt; 2, "NOT IN USE", program_short&amp;"
Year 2 Total")</f>
        <v>NOT IN USE</v>
      </c>
      <c r="F12" s="230" t="str">
        <f>IF(Length_of_Funding__Years &lt; 3, "NOT IN USE", program_short&amp;"
Year 3 Total")</f>
        <v>NOT IN USE</v>
      </c>
      <c r="G12" s="230" t="str">
        <f>IF(Length_of_Funding__Years &lt; 4, "NOT IN USE", program_short&amp;"
Year 4 Total")</f>
        <v>NOT IN USE</v>
      </c>
      <c r="H12" s="230" t="str">
        <f>IF(Length_of_Funding__Years &lt; 5, "NOT IN USE", program_short&amp;"
Year 5 Total")</f>
        <v>NOT IN USE</v>
      </c>
      <c r="J12" s="230" t="str">
        <f>program_short&amp;"
Program Total"</f>
        <v xml:space="preserve">
Program Total</v>
      </c>
    </row>
    <row r="14" spans="1:10" ht="18.75" x14ac:dyDescent="0.3">
      <c r="A14" s="256">
        <f>MAX(A$11:A13)+1</f>
        <v>1</v>
      </c>
      <c r="B14" s="229" t="s">
        <v>107</v>
      </c>
    </row>
    <row r="15" spans="1:10" x14ac:dyDescent="0.3">
      <c r="B15" s="153" t="s">
        <v>104</v>
      </c>
      <c r="D15" s="257">
        <f>program_SDU</f>
        <v>0</v>
      </c>
      <c r="E15" s="257">
        <f>IF(E$12="NOT IN USE", 0,program_SDU)</f>
        <v>0</v>
      </c>
      <c r="F15" s="257">
        <f>IF(F$12="NOT IN USE", 0,program_SDU)</f>
        <v>0</v>
      </c>
      <c r="G15" s="257">
        <f>IF(G$12="NOT IN USE", 0,program_SDU)</f>
        <v>0</v>
      </c>
      <c r="H15" s="257">
        <f>IF(H$12="NOT IN USE", 0,program_SDU)</f>
        <v>0</v>
      </c>
      <c r="J15" s="257">
        <f>program_SDU</f>
        <v>0</v>
      </c>
    </row>
    <row r="16" spans="1:10" x14ac:dyDescent="0.3">
      <c r="B16" s="153" t="s">
        <v>105</v>
      </c>
      <c r="C16" s="167" t="s">
        <v>101</v>
      </c>
      <c r="D16" s="231">
        <f>SDU_peryear</f>
        <v>0</v>
      </c>
      <c r="E16" s="231">
        <f>IF($E$12="NOT IN USE",0,SDU_peryear)</f>
        <v>0</v>
      </c>
      <c r="F16" s="231">
        <f>IF($F$12="NOT IN USE",0,SDU_peryear)</f>
        <v>0</v>
      </c>
      <c r="G16" s="231">
        <f>IF($G$12="NOT IN USE",0,SDU_peryear)</f>
        <v>0</v>
      </c>
      <c r="H16" s="231">
        <f>IF($H$12="NOT IN USE",0,SDU_peryear)</f>
        <v>0</v>
      </c>
      <c r="J16" s="231">
        <f>D16*Length_of_Funding__Years</f>
        <v>0</v>
      </c>
    </row>
    <row r="18" spans="1:10" x14ac:dyDescent="0.3">
      <c r="C18" s="167"/>
    </row>
    <row r="19" spans="1:10" x14ac:dyDescent="0.3">
      <c r="C19" s="167"/>
    </row>
    <row r="20" spans="1:10" x14ac:dyDescent="0.3">
      <c r="C20" s="167"/>
    </row>
    <row r="21" spans="1:10" ht="18.75" x14ac:dyDescent="0.3">
      <c r="A21" s="256">
        <f>MAX(A$11:A20)+1</f>
        <v>2</v>
      </c>
      <c r="B21" s="229" t="s">
        <v>276</v>
      </c>
      <c r="C21" s="167"/>
    </row>
    <row r="22" spans="1:10" x14ac:dyDescent="0.3">
      <c r="B22" s="153" t="s">
        <v>110</v>
      </c>
      <c r="C22" s="167" t="s">
        <v>113</v>
      </c>
      <c r="D22" s="234">
        <f>people_direct</f>
        <v>0</v>
      </c>
      <c r="E22" s="234">
        <f>IF($E$12="NOT IN USE", 0, D22*(1+Cost_Increase))</f>
        <v>0</v>
      </c>
      <c r="F22" s="234">
        <f>IF($F$12="NOT IN USE", 0, E22*(1+Cost_Increase))</f>
        <v>0</v>
      </c>
      <c r="G22" s="234">
        <f>IF($G$12="NOT IN USE", 0, F22*(1+Cost_Increase))</f>
        <v>0</v>
      </c>
      <c r="H22" s="234">
        <f>IF($H$12="NOT IN USE", 0, G22*(1+Cost_Increase))</f>
        <v>0</v>
      </c>
      <c r="J22" s="234">
        <f>SUM(D22:H22)</f>
        <v>0</v>
      </c>
    </row>
    <row r="23" spans="1:10" x14ac:dyDescent="0.3">
      <c r="B23" s="153" t="s">
        <v>111</v>
      </c>
      <c r="C23" s="167" t="s">
        <v>113</v>
      </c>
      <c r="D23" s="234">
        <f>people_indirect</f>
        <v>0</v>
      </c>
      <c r="E23" s="234">
        <f>IF($E$12="NOT IN USE", 0, D23*(1+Cost_Increase))</f>
        <v>0</v>
      </c>
      <c r="F23" s="234">
        <f>IF($F$12="NOT IN USE", 0, E23*(1+Cost_Increase))</f>
        <v>0</v>
      </c>
      <c r="G23" s="234">
        <f>IF($G$12="NOT IN USE", 0, F23*(1+Cost_Increase))</f>
        <v>0</v>
      </c>
      <c r="H23" s="234">
        <f>IF($H$12="NOT IN USE", 0, G23*(1+Cost_Increase))</f>
        <v>0</v>
      </c>
      <c r="J23" s="234">
        <f t="shared" ref="J23:J26" si="0">SUM(D23:H23)</f>
        <v>0</v>
      </c>
    </row>
    <row r="24" spans="1:10" x14ac:dyDescent="0.3">
      <c r="B24" s="153" t="s">
        <v>108</v>
      </c>
      <c r="C24" s="167" t="s">
        <v>113</v>
      </c>
      <c r="D24" s="234">
        <f>property_total</f>
        <v>0</v>
      </c>
      <c r="E24" s="234">
        <f>IF($E$12="NOT IN USE", 0, D24*(1+Cost_Increase))</f>
        <v>0</v>
      </c>
      <c r="F24" s="234">
        <f>IF($F$12="NOT IN USE", 0, E24*(1+Cost_Increase))</f>
        <v>0</v>
      </c>
      <c r="G24" s="234">
        <f>IF($G$12="NOT IN USE", 0, F24*(1+Cost_Increase))</f>
        <v>0</v>
      </c>
      <c r="H24" s="234">
        <f>IF($H$12="NOT IN USE", 0, G24*(1+Cost_Increase))</f>
        <v>0</v>
      </c>
      <c r="J24" s="234">
        <f t="shared" si="0"/>
        <v>0</v>
      </c>
    </row>
    <row r="25" spans="1:10" x14ac:dyDescent="0.3">
      <c r="B25" s="153" t="s">
        <v>109</v>
      </c>
      <c r="C25" s="167" t="s">
        <v>113</v>
      </c>
      <c r="D25" s="234">
        <f>vehicle_total</f>
        <v>0</v>
      </c>
      <c r="E25" s="234">
        <f>IF($E$12="NOT IN USE", 0, D25*(1+Cost_Increase))</f>
        <v>0</v>
      </c>
      <c r="F25" s="234">
        <f>IF($F$12="NOT IN USE", 0, E25*(1+Cost_Increase))</f>
        <v>0</v>
      </c>
      <c r="G25" s="234">
        <f>IF($G$12="NOT IN USE", 0, F25*(1+Cost_Increase))</f>
        <v>0</v>
      </c>
      <c r="H25" s="234">
        <f>IF($H$12="NOT IN USE", 0, G25*(1+Cost_Increase))</f>
        <v>0</v>
      </c>
      <c r="J25" s="234">
        <f>SUM(D25:H25)</f>
        <v>0</v>
      </c>
    </row>
    <row r="26" spans="1:10" x14ac:dyDescent="0.3">
      <c r="B26" s="153" t="s">
        <v>112</v>
      </c>
      <c r="C26" s="167" t="s">
        <v>113</v>
      </c>
      <c r="D26" s="234">
        <f>HLOOKUP(program_short,direct_oh_summary_table,2,FALSE)</f>
        <v>0</v>
      </c>
      <c r="E26" s="234">
        <f>IF($E$12="NOT IN USE", 0, D26*(1+Cost_Increase))</f>
        <v>0</v>
      </c>
      <c r="F26" s="234">
        <f>IF($F$12="NOT IN USE", 0, E26*(1+Cost_Increase))</f>
        <v>0</v>
      </c>
      <c r="G26" s="234">
        <f>IF($G$12="NOT IN USE", 0, F26*(1+Cost_Increase))</f>
        <v>0</v>
      </c>
      <c r="H26" s="234">
        <f>IF($H$12="NOT IN USE", 0, G26*(1+Cost_Increase))</f>
        <v>0</v>
      </c>
      <c r="J26" s="234">
        <f t="shared" si="0"/>
        <v>0</v>
      </c>
    </row>
    <row r="27" spans="1:10" x14ac:dyDescent="0.3">
      <c r="B27" s="153" t="s">
        <v>284</v>
      </c>
      <c r="C27" s="167" t="s">
        <v>113</v>
      </c>
      <c r="D27" s="172">
        <f>SUM(D22:D26)</f>
        <v>0</v>
      </c>
      <c r="E27" s="172">
        <f>SUM(E22:E26)</f>
        <v>0</v>
      </c>
      <c r="F27" s="172">
        <f>SUM(F22:F26)</f>
        <v>0</v>
      </c>
      <c r="G27" s="172">
        <f>SUM(G22:G26)</f>
        <v>0</v>
      </c>
      <c r="H27" s="172">
        <f>SUM(H22:H26)</f>
        <v>0</v>
      </c>
      <c r="J27" s="172">
        <f>SUM(J22:J26)</f>
        <v>0</v>
      </c>
    </row>
    <row r="28" spans="1:10" x14ac:dyDescent="0.3">
      <c r="B28" s="153" t="s">
        <v>285</v>
      </c>
      <c r="C28" s="167" t="s">
        <v>113</v>
      </c>
      <c r="D28" s="173">
        <f>IF(D16=0,0,ROUND(+D27/D16,2))</f>
        <v>0</v>
      </c>
      <c r="E28" s="173">
        <f>IF(E16=0,0,ROUND(+E27/E16,2))</f>
        <v>0</v>
      </c>
      <c r="F28" s="173">
        <f>IF(F16=0,0,ROUND(+F27/F16,2))</f>
        <v>0</v>
      </c>
      <c r="G28" s="173">
        <f>IF(G16=0,0,ROUND(+G27/G16,2))</f>
        <v>0</v>
      </c>
      <c r="H28" s="173">
        <f>IF(H16=0,0,ROUND(+H27/H16,2))</f>
        <v>0</v>
      </c>
      <c r="J28" s="173">
        <f>IF(J16=0,0,ROUND(+J27/J16,2))</f>
        <v>0</v>
      </c>
    </row>
    <row r="29" spans="1:10" x14ac:dyDescent="0.3">
      <c r="C29" s="167"/>
    </row>
    <row r="30" spans="1:10" x14ac:dyDescent="0.3">
      <c r="C30" s="167"/>
      <c r="D30" s="167"/>
    </row>
    <row r="31" spans="1:10" x14ac:dyDescent="0.3">
      <c r="C31" s="167"/>
      <c r="D31" s="167"/>
    </row>
    <row r="32" spans="1:10" ht="18.75" x14ac:dyDescent="0.3">
      <c r="A32" s="256">
        <f>MAX(A$11:A31)+1</f>
        <v>3</v>
      </c>
      <c r="B32" s="229" t="s">
        <v>277</v>
      </c>
      <c r="C32" s="167"/>
      <c r="D32" s="167"/>
    </row>
    <row r="33" spans="1:10" x14ac:dyDescent="0.3">
      <c r="B33" s="153" t="s">
        <v>108</v>
      </c>
      <c r="C33" s="167" t="s">
        <v>113</v>
      </c>
      <c r="D33" s="167"/>
      <c r="J33" s="234">
        <f>Capital_Property</f>
        <v>0</v>
      </c>
    </row>
    <row r="34" spans="1:10" x14ac:dyDescent="0.3">
      <c r="B34" s="153" t="s">
        <v>109</v>
      </c>
      <c r="C34" s="167" t="s">
        <v>113</v>
      </c>
      <c r="D34" s="167"/>
      <c r="J34" s="234">
        <f>Capital_Vehicle</f>
        <v>0</v>
      </c>
    </row>
    <row r="35" spans="1:10" x14ac:dyDescent="0.3">
      <c r="B35" s="153" t="s">
        <v>195</v>
      </c>
      <c r="C35" s="167" t="s">
        <v>113</v>
      </c>
      <c r="D35" s="167"/>
      <c r="J35" s="260">
        <f>Capital_Other</f>
        <v>0</v>
      </c>
    </row>
    <row r="36" spans="1:10" x14ac:dyDescent="0.3">
      <c r="B36" s="153" t="s">
        <v>278</v>
      </c>
      <c r="C36" s="167" t="s">
        <v>113</v>
      </c>
      <c r="D36" s="167"/>
      <c r="J36" s="172">
        <f>SUM(J33:J35)</f>
        <v>0</v>
      </c>
    </row>
    <row r="37" spans="1:10" x14ac:dyDescent="0.3">
      <c r="B37" s="153" t="s">
        <v>279</v>
      </c>
      <c r="C37" s="167" t="s">
        <v>113</v>
      </c>
      <c r="D37" s="167"/>
      <c r="J37" s="173">
        <f>IF(J16=0,0,ROUND(+J36/J16,2))</f>
        <v>0</v>
      </c>
    </row>
    <row r="38" spans="1:10" x14ac:dyDescent="0.3">
      <c r="C38" s="167"/>
      <c r="D38" s="167"/>
    </row>
    <row r="39" spans="1:10" x14ac:dyDescent="0.3">
      <c r="C39" s="167"/>
    </row>
    <row r="40" spans="1:10" x14ac:dyDescent="0.3">
      <c r="C40" s="167"/>
    </row>
    <row r="41" spans="1:10" ht="18.75" x14ac:dyDescent="0.3">
      <c r="A41" s="256">
        <f>MAX(A$11:A40)+1</f>
        <v>4</v>
      </c>
      <c r="B41" s="229" t="s">
        <v>153</v>
      </c>
      <c r="C41" s="167"/>
    </row>
    <row r="42" spans="1:10" x14ac:dyDescent="0.3">
      <c r="B42" s="153" t="s">
        <v>110</v>
      </c>
      <c r="C42" s="167" t="s">
        <v>113</v>
      </c>
      <c r="D42" s="261">
        <f t="shared" ref="D42:H46" si="1">IF(D$16=0,0,+D22/D$16)</f>
        <v>0</v>
      </c>
      <c r="E42" s="261">
        <f>IF(E$16=0,0,+E22/E$16)</f>
        <v>0</v>
      </c>
      <c r="F42" s="261">
        <f t="shared" si="1"/>
        <v>0</v>
      </c>
      <c r="G42" s="261">
        <f t="shared" si="1"/>
        <v>0</v>
      </c>
      <c r="H42" s="261">
        <f t="shared" si="1"/>
        <v>0</v>
      </c>
      <c r="J42" s="261">
        <f>IF(J$16=0,0,+J22/J$16)</f>
        <v>0</v>
      </c>
    </row>
    <row r="43" spans="1:10" x14ac:dyDescent="0.3">
      <c r="B43" s="153" t="s">
        <v>111</v>
      </c>
      <c r="C43" s="167" t="s">
        <v>113</v>
      </c>
      <c r="D43" s="261">
        <f t="shared" si="1"/>
        <v>0</v>
      </c>
      <c r="E43" s="261">
        <f t="shared" si="1"/>
        <v>0</v>
      </c>
      <c r="F43" s="261">
        <f>IF(F$16=0,0,+F23/F$16)</f>
        <v>0</v>
      </c>
      <c r="G43" s="261">
        <f t="shared" si="1"/>
        <v>0</v>
      </c>
      <c r="H43" s="261">
        <f t="shared" si="1"/>
        <v>0</v>
      </c>
      <c r="J43" s="261">
        <f>IF(J$16=0,0,+J23/J$16)</f>
        <v>0</v>
      </c>
    </row>
    <row r="44" spans="1:10" x14ac:dyDescent="0.3">
      <c r="B44" s="153" t="s">
        <v>108</v>
      </c>
      <c r="C44" s="167" t="s">
        <v>113</v>
      </c>
      <c r="D44" s="261">
        <f t="shared" si="1"/>
        <v>0</v>
      </c>
      <c r="E44" s="261">
        <f t="shared" si="1"/>
        <v>0</v>
      </c>
      <c r="F44" s="261">
        <f t="shared" si="1"/>
        <v>0</v>
      </c>
      <c r="G44" s="261">
        <f t="shared" si="1"/>
        <v>0</v>
      </c>
      <c r="H44" s="261">
        <f t="shared" si="1"/>
        <v>0</v>
      </c>
      <c r="J44" s="261">
        <f>IF(J$16=0,0,+J24/J$16)</f>
        <v>0</v>
      </c>
    </row>
    <row r="45" spans="1:10" x14ac:dyDescent="0.3">
      <c r="B45" s="153" t="s">
        <v>109</v>
      </c>
      <c r="C45" s="167" t="s">
        <v>113</v>
      </c>
      <c r="D45" s="261">
        <f t="shared" si="1"/>
        <v>0</v>
      </c>
      <c r="E45" s="261">
        <f t="shared" si="1"/>
        <v>0</v>
      </c>
      <c r="F45" s="261">
        <f t="shared" si="1"/>
        <v>0</v>
      </c>
      <c r="G45" s="261">
        <f t="shared" si="1"/>
        <v>0</v>
      </c>
      <c r="H45" s="261">
        <f t="shared" si="1"/>
        <v>0</v>
      </c>
      <c r="J45" s="261">
        <f>IF(J$16=0,0,+J25/J$16)</f>
        <v>0</v>
      </c>
    </row>
    <row r="46" spans="1:10" x14ac:dyDescent="0.3">
      <c r="B46" s="153" t="s">
        <v>112</v>
      </c>
      <c r="C46" s="167" t="s">
        <v>113</v>
      </c>
      <c r="D46" s="261">
        <f t="shared" si="1"/>
        <v>0</v>
      </c>
      <c r="E46" s="261">
        <f t="shared" si="1"/>
        <v>0</v>
      </c>
      <c r="F46" s="261">
        <f t="shared" si="1"/>
        <v>0</v>
      </c>
      <c r="G46" s="261">
        <f t="shared" si="1"/>
        <v>0</v>
      </c>
      <c r="H46" s="261">
        <f t="shared" si="1"/>
        <v>0</v>
      </c>
      <c r="J46" s="261">
        <f>IF(J$16=0,0,+J26/J$16)</f>
        <v>0</v>
      </c>
    </row>
    <row r="47" spans="1:10" x14ac:dyDescent="0.3">
      <c r="B47" s="153" t="s">
        <v>285</v>
      </c>
      <c r="C47" s="167" t="s">
        <v>113</v>
      </c>
      <c r="D47" s="173">
        <f>SUM(D42:D46)</f>
        <v>0</v>
      </c>
      <c r="E47" s="173">
        <f>SUM(E42:E46)</f>
        <v>0</v>
      </c>
      <c r="F47" s="173">
        <f>SUM(F42:F46)</f>
        <v>0</v>
      </c>
      <c r="G47" s="173">
        <f>SUM(G42:G46)</f>
        <v>0</v>
      </c>
      <c r="H47" s="173">
        <f>SUM(H42:H46)</f>
        <v>0</v>
      </c>
      <c r="J47" s="173">
        <f>SUM(J42:J46)</f>
        <v>0</v>
      </c>
    </row>
    <row r="48" spans="1:10" x14ac:dyDescent="0.3">
      <c r="C48" s="167"/>
    </row>
    <row r="49" spans="1:10" x14ac:dyDescent="0.3">
      <c r="C49" s="167"/>
    </row>
    <row r="50" spans="1:10" x14ac:dyDescent="0.3">
      <c r="C50" s="167"/>
    </row>
    <row r="51" spans="1:10" ht="18.75" x14ac:dyDescent="0.3">
      <c r="A51" s="256">
        <f>MAX(A$11:A50)+1</f>
        <v>5</v>
      </c>
      <c r="B51" s="229" t="s">
        <v>228</v>
      </c>
      <c r="C51" s="167"/>
    </row>
    <row r="52" spans="1:10" x14ac:dyDescent="0.3">
      <c r="B52" s="153" t="s">
        <v>229</v>
      </c>
      <c r="C52" s="167" t="s">
        <v>119</v>
      </c>
      <c r="D52" s="84"/>
      <c r="E52" s="286">
        <f>IF(E$12="NOT IN USE",0,$D$52)</f>
        <v>0</v>
      </c>
      <c r="F52" s="286">
        <f t="shared" ref="F52:H52" si="2">IF(F$12="NOT IN USE",0,$D$52)</f>
        <v>0</v>
      </c>
      <c r="G52" s="286">
        <f t="shared" si="2"/>
        <v>0</v>
      </c>
      <c r="H52" s="286">
        <f t="shared" si="2"/>
        <v>0</v>
      </c>
      <c r="J52" s="287">
        <f t="shared" ref="J52" si="3">$D$52</f>
        <v>0</v>
      </c>
    </row>
    <row r="53" spans="1:10" x14ac:dyDescent="0.3">
      <c r="B53" s="153" t="s">
        <v>230</v>
      </c>
      <c r="C53" s="167" t="s">
        <v>119</v>
      </c>
      <c r="D53" s="84"/>
      <c r="E53" s="286">
        <f>IF(E$12="NOT IN USE",0,$D$53)</f>
        <v>0</v>
      </c>
      <c r="F53" s="286">
        <f t="shared" ref="F53:H53" si="4">IF(F$12="NOT IN USE",0,$D$53)</f>
        <v>0</v>
      </c>
      <c r="G53" s="286">
        <f t="shared" si="4"/>
        <v>0</v>
      </c>
      <c r="H53" s="286">
        <f t="shared" si="4"/>
        <v>0</v>
      </c>
      <c r="J53" s="287">
        <f t="shared" ref="J53" si="5">$D$53</f>
        <v>0</v>
      </c>
    </row>
    <row r="54" spans="1:10" x14ac:dyDescent="0.3">
      <c r="B54" s="153" t="s">
        <v>118</v>
      </c>
      <c r="C54" s="167" t="s">
        <v>119</v>
      </c>
      <c r="D54" s="198">
        <f>SUM(D52:D53)</f>
        <v>0</v>
      </c>
      <c r="E54" s="198">
        <f>SUM(E52:E53)</f>
        <v>0</v>
      </c>
      <c r="F54" s="198">
        <f>SUM(F52:F53)</f>
        <v>0</v>
      </c>
      <c r="G54" s="198">
        <f>SUM(G52:G53)</f>
        <v>0</v>
      </c>
      <c r="H54" s="198">
        <f>SUM(H52:H53)</f>
        <v>0</v>
      </c>
      <c r="J54" s="198">
        <f>SUM(J52:J53)</f>
        <v>0</v>
      </c>
    </row>
    <row r="55" spans="1:10" x14ac:dyDescent="0.3">
      <c r="C55" s="167"/>
    </row>
    <row r="56" spans="1:10" x14ac:dyDescent="0.3">
      <c r="C56" s="167"/>
    </row>
    <row r="57" spans="1:10" x14ac:dyDescent="0.3">
      <c r="C57" s="167"/>
    </row>
    <row r="58" spans="1:10" ht="18.75" x14ac:dyDescent="0.3">
      <c r="A58" s="256">
        <f>MAX(A$11:A57)+1</f>
        <v>6</v>
      </c>
      <c r="B58" s="229" t="s">
        <v>122</v>
      </c>
      <c r="C58" s="167"/>
    </row>
    <row r="59" spans="1:10" x14ac:dyDescent="0.3">
      <c r="B59" s="153" t="s">
        <v>120</v>
      </c>
      <c r="C59" s="167" t="str">
        <f>+C28</f>
        <v>$</v>
      </c>
      <c r="D59" s="262">
        <f>+D47</f>
        <v>0</v>
      </c>
      <c r="E59" s="262">
        <f>+E47</f>
        <v>0</v>
      </c>
      <c r="F59" s="262">
        <f>+F47</f>
        <v>0</v>
      </c>
      <c r="G59" s="262">
        <f>+G47</f>
        <v>0</v>
      </c>
      <c r="H59" s="262">
        <f>+H47</f>
        <v>0</v>
      </c>
      <c r="J59" s="262">
        <f>+J47</f>
        <v>0</v>
      </c>
    </row>
    <row r="60" spans="1:10" x14ac:dyDescent="0.3">
      <c r="B60" s="153" t="s">
        <v>121</v>
      </c>
      <c r="C60" s="167" t="s">
        <v>113</v>
      </c>
      <c r="D60" s="262">
        <f>ROUND(+D28*D54,2)</f>
        <v>0</v>
      </c>
      <c r="E60" s="262">
        <f>ROUND(+E28*E54,2)</f>
        <v>0</v>
      </c>
      <c r="F60" s="262">
        <f>ROUND(+F28*F54,2)</f>
        <v>0</v>
      </c>
      <c r="G60" s="262">
        <f>ROUND(+G28*G54,2)</f>
        <v>0</v>
      </c>
      <c r="H60" s="262">
        <f>ROUND(+H28*H54,2)</f>
        <v>0</v>
      </c>
      <c r="J60" s="262">
        <f>ROUND(+J28*J54,2)</f>
        <v>0</v>
      </c>
    </row>
    <row r="61" spans="1:10" x14ac:dyDescent="0.3">
      <c r="B61" s="153" t="s">
        <v>103</v>
      </c>
      <c r="C61" s="167" t="s">
        <v>113</v>
      </c>
      <c r="D61" s="173">
        <f>SUM(D59:D60)</f>
        <v>0</v>
      </c>
      <c r="E61" s="173">
        <f>SUM(E59:E60)</f>
        <v>0</v>
      </c>
      <c r="F61" s="173">
        <f>SUM(F59:F60)</f>
        <v>0</v>
      </c>
      <c r="G61" s="173">
        <f>SUM(G59:G60)</f>
        <v>0</v>
      </c>
      <c r="H61" s="173">
        <f>SUM(H59:H60)</f>
        <v>0</v>
      </c>
      <c r="J61" s="173">
        <f>SUM(J59:J60)</f>
        <v>0</v>
      </c>
    </row>
    <row r="62" spans="1:10" x14ac:dyDescent="0.3">
      <c r="C62" s="167"/>
      <c r="E62" s="167"/>
    </row>
    <row r="63" spans="1:10" x14ac:dyDescent="0.3">
      <c r="B63" s="153" t="s">
        <v>122</v>
      </c>
      <c r="C63" s="167" t="s">
        <v>113</v>
      </c>
      <c r="D63" s="288">
        <f>+D61</f>
        <v>0</v>
      </c>
      <c r="E63" s="288">
        <f>+E61</f>
        <v>0</v>
      </c>
      <c r="F63" s="288">
        <f>+F61</f>
        <v>0</v>
      </c>
      <c r="G63" s="288">
        <f>+G61</f>
        <v>0</v>
      </c>
      <c r="H63" s="288">
        <f>+H61</f>
        <v>0</v>
      </c>
    </row>
    <row r="64" spans="1:10" x14ac:dyDescent="0.3">
      <c r="B64" s="153" t="s">
        <v>177</v>
      </c>
      <c r="C64" s="167" t="str">
        <f>+C43</f>
        <v>$</v>
      </c>
      <c r="D64" s="78"/>
      <c r="E64" s="263">
        <f>IF(E$12="NOT IN USE",0,+D$63)</f>
        <v>0</v>
      </c>
      <c r="F64" s="263">
        <f t="shared" ref="F64:G64" si="6">IF(F$12="NOT IN USE",0,+E$63)</f>
        <v>0</v>
      </c>
      <c r="G64" s="263">
        <f t="shared" si="6"/>
        <v>0</v>
      </c>
      <c r="H64" s="263">
        <f>IF(H$12="NOT IN USE",0,+G$63)</f>
        <v>0</v>
      </c>
    </row>
    <row r="65" spans="1:10" x14ac:dyDescent="0.3">
      <c r="B65" s="153" t="s">
        <v>178</v>
      </c>
      <c r="C65" s="167" t="s">
        <v>113</v>
      </c>
      <c r="D65" s="264">
        <f>+D63-D64</f>
        <v>0</v>
      </c>
      <c r="E65" s="264">
        <f t="shared" ref="E65:H65" si="7">+E63-E64</f>
        <v>0</v>
      </c>
      <c r="F65" s="264">
        <f t="shared" si="7"/>
        <v>0</v>
      </c>
      <c r="G65" s="264">
        <f t="shared" si="7"/>
        <v>0</v>
      </c>
      <c r="H65" s="264">
        <f t="shared" si="7"/>
        <v>0</v>
      </c>
    </row>
    <row r="66" spans="1:10" x14ac:dyDescent="0.3">
      <c r="B66" s="153" t="s">
        <v>178</v>
      </c>
      <c r="C66" s="167" t="s">
        <v>119</v>
      </c>
      <c r="D66" s="265">
        <f>IF(D64=0,0,+D65/D64)</f>
        <v>0</v>
      </c>
      <c r="E66" s="265">
        <f t="shared" ref="E66:H66" si="8">IF(E64=0,0,+E65/E64)</f>
        <v>0</v>
      </c>
      <c r="F66" s="265">
        <f t="shared" si="8"/>
        <v>0</v>
      </c>
      <c r="G66" s="265">
        <f t="shared" si="8"/>
        <v>0</v>
      </c>
      <c r="H66" s="265">
        <f t="shared" si="8"/>
        <v>0</v>
      </c>
    </row>
    <row r="67" spans="1:10" x14ac:dyDescent="0.3">
      <c r="C67" s="167"/>
    </row>
    <row r="68" spans="1:10" x14ac:dyDescent="0.3">
      <c r="C68" s="167"/>
    </row>
    <row r="69" spans="1:10" x14ac:dyDescent="0.3">
      <c r="C69" s="167"/>
    </row>
    <row r="70" spans="1:10" ht="18.75" x14ac:dyDescent="0.3">
      <c r="A70" s="256">
        <f>MAX(A$11:A69)+1</f>
        <v>7</v>
      </c>
      <c r="B70" s="229" t="s">
        <v>123</v>
      </c>
      <c r="C70" s="167"/>
    </row>
    <row r="71" spans="1:10" x14ac:dyDescent="0.3">
      <c r="B71" s="153" t="s">
        <v>124</v>
      </c>
      <c r="C71" s="167" t="s">
        <v>113</v>
      </c>
      <c r="D71" s="260">
        <f>ROUND(D16*D61,0)</f>
        <v>0</v>
      </c>
      <c r="E71" s="260">
        <f>ROUND(E16*E61,0)</f>
        <v>0</v>
      </c>
      <c r="F71" s="260">
        <f>ROUND(F16*F61,0)</f>
        <v>0</v>
      </c>
      <c r="G71" s="260">
        <f>ROUND(G16*G61,0)</f>
        <v>0</v>
      </c>
      <c r="H71" s="260">
        <f>ROUND(H16*H61,0)</f>
        <v>0</v>
      </c>
      <c r="J71" s="260">
        <f>ROUND(J16*J61,0)</f>
        <v>0</v>
      </c>
    </row>
    <row r="72" spans="1:10" x14ac:dyDescent="0.3">
      <c r="B72" s="153" t="s">
        <v>126</v>
      </c>
      <c r="C72" s="167" t="s">
        <v>113</v>
      </c>
      <c r="D72" s="260">
        <f>-D27</f>
        <v>0</v>
      </c>
      <c r="E72" s="260">
        <f>-E27</f>
        <v>0</v>
      </c>
      <c r="F72" s="260">
        <f>-F27</f>
        <v>0</v>
      </c>
      <c r="G72" s="260">
        <f>-G27</f>
        <v>0</v>
      </c>
      <c r="H72" s="260">
        <f>-H27</f>
        <v>0</v>
      </c>
      <c r="J72" s="260">
        <f>-J27</f>
        <v>0</v>
      </c>
    </row>
    <row r="73" spans="1:10" x14ac:dyDescent="0.3">
      <c r="B73" s="153" t="s">
        <v>125</v>
      </c>
      <c r="C73" s="167" t="s">
        <v>113</v>
      </c>
      <c r="D73" s="172">
        <f>SUM(D71:D72)</f>
        <v>0</v>
      </c>
      <c r="E73" s="172">
        <f>SUM(E71:E72)</f>
        <v>0</v>
      </c>
      <c r="F73" s="172">
        <f>SUM(F71:F72)</f>
        <v>0</v>
      </c>
      <c r="G73" s="172">
        <f>SUM(G71:G72)</f>
        <v>0</v>
      </c>
      <c r="H73" s="172">
        <f>SUM(H71:H72)</f>
        <v>0</v>
      </c>
      <c r="J73" s="172">
        <f>SUM(J71:J72)</f>
        <v>0</v>
      </c>
    </row>
    <row r="74" spans="1:10" x14ac:dyDescent="0.3">
      <c r="B74" s="153" t="s">
        <v>127</v>
      </c>
      <c r="C74" s="167" t="s">
        <v>119</v>
      </c>
      <c r="D74" s="266">
        <f>IF(D71=0,0,+D73/D71)</f>
        <v>0</v>
      </c>
      <c r="E74" s="266">
        <f>IF(E71=0,0,+E73/E71)</f>
        <v>0</v>
      </c>
      <c r="F74" s="266">
        <f>IF(F71=0,0,+F73/F71)</f>
        <v>0</v>
      </c>
      <c r="G74" s="266">
        <f>IF(G71=0,0,+G73/G71)</f>
        <v>0</v>
      </c>
      <c r="H74" s="266">
        <f>IF(H71=0,0,+H73/H71)</f>
        <v>0</v>
      </c>
      <c r="J74" s="266">
        <f>IF(J71=0,0,+J73/J71)</f>
        <v>0</v>
      </c>
    </row>
    <row r="75" spans="1:10" x14ac:dyDescent="0.3">
      <c r="C75" s="167"/>
    </row>
    <row r="76" spans="1:10" x14ac:dyDescent="0.3">
      <c r="C76" s="167"/>
    </row>
    <row r="77" spans="1:10" x14ac:dyDescent="0.3">
      <c r="C77" s="167"/>
    </row>
    <row r="78" spans="1:10" ht="18.75" x14ac:dyDescent="0.3">
      <c r="A78" s="256">
        <f>MAX(A$11:A77)+1</f>
        <v>8</v>
      </c>
      <c r="B78" s="229" t="s">
        <v>205</v>
      </c>
      <c r="C78" s="167"/>
    </row>
    <row r="79" spans="1:10" x14ac:dyDescent="0.3">
      <c r="B79" s="153" t="s">
        <v>133</v>
      </c>
      <c r="C79" s="167" t="s">
        <v>101</v>
      </c>
      <c r="D79" s="234">
        <f>IF((D61-D42-D44-D45-D46)=0,0,(+D23)/(D61-D42-D44-D45-D46))</f>
        <v>0</v>
      </c>
      <c r="E79" s="234">
        <f>IF((E61-E42-E44-E45-E46)=0,0,(+E23)/(E61-E42-E44-E45-E46))</f>
        <v>0</v>
      </c>
      <c r="F79" s="234">
        <f>IF((F61-F42-F44-F45-F46)=0,0,(+F23)/(F61-F42-F44-F45-F46))</f>
        <v>0</v>
      </c>
      <c r="G79" s="234">
        <f>IF((G61-G42-G44-G45-G46)=0,0,(+G23)/(G61-G42-G44-G45-G46))</f>
        <v>0</v>
      </c>
      <c r="H79" s="234">
        <f>IF((H61-H42-H44-H45-H46)=0,0,(+H23)/(H61-H42-H44-H45-H46))</f>
        <v>0</v>
      </c>
      <c r="J79" s="234">
        <f>IF((J61-J42-J44-J45-J46)=0,0,(+J23)/(J61-J42-J44-J45-J46))</f>
        <v>0</v>
      </c>
    </row>
    <row r="80" spans="1:10" x14ac:dyDescent="0.3">
      <c r="B80" s="153" t="s">
        <v>134</v>
      </c>
      <c r="C80" s="167" t="s">
        <v>101</v>
      </c>
      <c r="D80" s="234">
        <f>+D16-D79</f>
        <v>0</v>
      </c>
      <c r="E80" s="234">
        <f>+E16-E79</f>
        <v>0</v>
      </c>
      <c r="F80" s="234">
        <f>+F16-F79</f>
        <v>0</v>
      </c>
      <c r="G80" s="234">
        <f>+G16-G79</f>
        <v>0</v>
      </c>
      <c r="H80" s="234">
        <f>+H16-H79</f>
        <v>0</v>
      </c>
      <c r="J80" s="234">
        <f>+J16-J79</f>
        <v>0</v>
      </c>
    </row>
    <row r="81" spans="1:10" x14ac:dyDescent="0.3">
      <c r="C81" s="167"/>
    </row>
    <row r="82" spans="1:10" ht="18.75" x14ac:dyDescent="0.3">
      <c r="B82" s="267" t="s">
        <v>154</v>
      </c>
      <c r="C82" s="167"/>
    </row>
    <row r="83" spans="1:10" x14ac:dyDescent="0.3">
      <c r="B83" s="235" t="s">
        <v>124</v>
      </c>
      <c r="C83" s="167" t="s">
        <v>113</v>
      </c>
      <c r="D83" s="260">
        <f>+D$79*D61</f>
        <v>0</v>
      </c>
      <c r="E83" s="260">
        <f>+E$79*E61</f>
        <v>0</v>
      </c>
      <c r="F83" s="260">
        <f>+F$79*F61</f>
        <v>0</v>
      </c>
      <c r="G83" s="260">
        <f>+G$79*G61</f>
        <v>0</v>
      </c>
      <c r="H83" s="260">
        <f>+H$79*H61</f>
        <v>0</v>
      </c>
      <c r="J83" s="260">
        <f>+J$79*J61</f>
        <v>0</v>
      </c>
    </row>
    <row r="84" spans="1:10" x14ac:dyDescent="0.3">
      <c r="B84" s="235" t="s">
        <v>126</v>
      </c>
      <c r="C84" s="167" t="s">
        <v>113</v>
      </c>
      <c r="D84" s="260">
        <f>-D23-(D79*(D42+D44+D45+D46))</f>
        <v>0</v>
      </c>
      <c r="E84" s="260">
        <f>-E23-(E79*(E42+E44+E45+E46))</f>
        <v>0</v>
      </c>
      <c r="F84" s="260">
        <f>-F23-(F79*(F42+F44+F45+F46))</f>
        <v>0</v>
      </c>
      <c r="G84" s="260">
        <f>-G23-(G79*(G42+G44+G45+G46))</f>
        <v>0</v>
      </c>
      <c r="H84" s="260">
        <f>-H23-(H79*(H42+H44+H45+H46))</f>
        <v>0</v>
      </c>
      <c r="J84" s="260">
        <f>-J23-(J79*(J42+J44+J45+J46))</f>
        <v>0</v>
      </c>
    </row>
    <row r="85" spans="1:10" x14ac:dyDescent="0.3">
      <c r="B85" s="235" t="s">
        <v>125</v>
      </c>
      <c r="C85" s="167" t="s">
        <v>113</v>
      </c>
      <c r="D85" s="172">
        <f>SUM(D83:D84)</f>
        <v>0</v>
      </c>
      <c r="E85" s="172">
        <f>SUM(E83:E84)</f>
        <v>0</v>
      </c>
      <c r="F85" s="172">
        <f>SUM(F83:F84)</f>
        <v>0</v>
      </c>
      <c r="G85" s="172">
        <f>SUM(G83:G84)</f>
        <v>0</v>
      </c>
      <c r="H85" s="172">
        <f>SUM(H83:H84)</f>
        <v>0</v>
      </c>
      <c r="J85" s="172">
        <f>SUM(J83:J84)</f>
        <v>0</v>
      </c>
    </row>
    <row r="86" spans="1:10" x14ac:dyDescent="0.3">
      <c r="C86" s="167"/>
    </row>
    <row r="87" spans="1:10" ht="18.75" x14ac:dyDescent="0.3">
      <c r="A87" s="256">
        <f>MAX(A$11:A86)+1</f>
        <v>9</v>
      </c>
      <c r="B87" s="229" t="s">
        <v>264</v>
      </c>
      <c r="C87" s="167"/>
    </row>
    <row r="88" spans="1:10" x14ac:dyDescent="0.3">
      <c r="B88" s="153" t="s">
        <v>265</v>
      </c>
      <c r="C88" s="167" t="s">
        <v>101</v>
      </c>
      <c r="D88" s="78"/>
      <c r="E88" s="78"/>
      <c r="F88" s="78"/>
      <c r="G88" s="78"/>
      <c r="H88" s="78"/>
    </row>
    <row r="89" spans="1:10" x14ac:dyDescent="0.3">
      <c r="B89" s="153" t="s">
        <v>266</v>
      </c>
      <c r="C89" s="167" t="s">
        <v>113</v>
      </c>
      <c r="D89" s="172">
        <f>ROUND(+program_sdu_price*D88,2)</f>
        <v>0</v>
      </c>
      <c r="E89" s="172">
        <f>ROUND(+E61*E88,2)</f>
        <v>0</v>
      </c>
      <c r="F89" s="172">
        <f>ROUND(+F61*F88,2)</f>
        <v>0</v>
      </c>
      <c r="G89" s="172">
        <f>ROUND(+G61*G88,2)</f>
        <v>0</v>
      </c>
      <c r="H89" s="172">
        <f>ROUND(+H61*H88,2)</f>
        <v>0</v>
      </c>
    </row>
    <row r="90" spans="1:10" x14ac:dyDescent="0.3">
      <c r="B90" s="153" t="s">
        <v>267</v>
      </c>
      <c r="C90" s="167" t="s">
        <v>113</v>
      </c>
      <c r="D90" s="172">
        <f>+D89*wpa</f>
        <v>0</v>
      </c>
      <c r="E90" s="172">
        <f>+E89*wpa</f>
        <v>0</v>
      </c>
      <c r="F90" s="172">
        <f>+F89*wpa</f>
        <v>0</v>
      </c>
      <c r="G90" s="172">
        <f>+G89*wpa</f>
        <v>0</v>
      </c>
      <c r="H90" s="172">
        <f>+H89*wpa</f>
        <v>0</v>
      </c>
      <c r="J90" s="172">
        <f>SUM(D90:H90)</f>
        <v>0</v>
      </c>
    </row>
  </sheetData>
  <sheetProtection sheet="1" objects="1" scenarios="1"/>
  <pageMargins left="0.59055118110236227" right="0.39370078740157483" top="0.39370078740157483" bottom="0.59055118110236227" header="0.19685039370078741" footer="0.19685039370078741"/>
  <pageSetup paperSize="9" scale="57" orientation="portrait" horizontalDpi="300" verticalDpi="300" r:id="rId1"/>
  <headerFooter>
    <oddFooter>&amp;L&amp;9&amp;Z&amp;F
&amp;A&amp;R&amp;9Printed &amp;D at &amp;T
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D30"/>
  <sheetViews>
    <sheetView showGridLines="0" zoomScaleNormal="100" workbookViewId="0">
      <pane ySplit="6" topLeftCell="A7" activePane="bottomLeft" state="frozen"/>
      <selection pane="bottomLeft" activeCell="F16" sqref="F16"/>
    </sheetView>
  </sheetViews>
  <sheetFormatPr defaultColWidth="8.85546875" defaultRowHeight="15.75" x14ac:dyDescent="0.3"/>
  <cols>
    <col min="1" max="1" width="6.7109375" style="2" customWidth="1"/>
    <col min="2" max="2" width="10.7109375" style="2" customWidth="1"/>
    <col min="3" max="3" width="32.7109375" style="2" customWidth="1"/>
    <col min="4" max="4" width="41.7109375" style="2" customWidth="1"/>
    <col min="5" max="16384" width="8.85546875" style="2"/>
  </cols>
  <sheetData>
    <row r="1" spans="1:4" ht="45.95" customHeight="1" x14ac:dyDescent="0.3">
      <c r="A1" s="291" t="str">
        <f>+CPV_CSI</f>
        <v>Prepared by the Centre for Public Value and 
the Centre for Social Impact for 
the ACT Government</v>
      </c>
      <c r="B1" s="291"/>
      <c r="C1" s="291"/>
      <c r="D1" s="290"/>
    </row>
    <row r="2" spans="1:4" ht="14.1" customHeight="1" x14ac:dyDescent="0.3">
      <c r="A2" s="1" t="str">
        <f>+title</f>
        <v xml:space="preserve">Single Product Costing &amp; Pricing Model </v>
      </c>
      <c r="D2" s="290"/>
    </row>
    <row r="3" spans="1:4" x14ac:dyDescent="0.3">
      <c r="A3" s="2" t="str">
        <f>version</f>
        <v>Tool Version - Delphi Consult 1 Draft VA</v>
      </c>
    </row>
    <row r="4" spans="1:4" ht="39.950000000000003" customHeight="1" x14ac:dyDescent="0.4">
      <c r="A4" s="3" t="str">
        <f ca="1">RIGHT(CELL("filename",A4),LEN(CELL("filename",A4))-FIND("]",CELL("filename",A4)))</f>
        <v>Conventions</v>
      </c>
    </row>
    <row r="8" spans="1:4" ht="18.75" x14ac:dyDescent="0.3">
      <c r="A8" s="4" t="s">
        <v>72</v>
      </c>
    </row>
    <row r="10" spans="1:4" x14ac:dyDescent="0.3">
      <c r="A10" s="10" t="s">
        <v>4</v>
      </c>
      <c r="C10" s="123" t="s">
        <v>5</v>
      </c>
      <c r="D10" s="123" t="s">
        <v>233</v>
      </c>
    </row>
    <row r="11" spans="1:4" x14ac:dyDescent="0.3">
      <c r="C11" s="123"/>
      <c r="D11" s="123"/>
    </row>
    <row r="12" spans="1:4" x14ac:dyDescent="0.3">
      <c r="A12" s="11" t="s">
        <v>4</v>
      </c>
      <c r="C12" s="123" t="s">
        <v>6</v>
      </c>
      <c r="D12" s="123" t="s">
        <v>235</v>
      </c>
    </row>
    <row r="13" spans="1:4" x14ac:dyDescent="0.3">
      <c r="C13" s="123"/>
      <c r="D13" s="123"/>
    </row>
    <row r="14" spans="1:4" x14ac:dyDescent="0.3">
      <c r="A14" s="18" t="s">
        <v>4</v>
      </c>
      <c r="C14" s="123" t="s">
        <v>7</v>
      </c>
      <c r="D14" s="123" t="s">
        <v>238</v>
      </c>
    </row>
    <row r="15" spans="1:4" x14ac:dyDescent="0.3">
      <c r="C15" s="123"/>
      <c r="D15" s="123"/>
    </row>
    <row r="16" spans="1:4" x14ac:dyDescent="0.3">
      <c r="A16" s="12" t="s">
        <v>4</v>
      </c>
      <c r="C16" s="123" t="s">
        <v>8</v>
      </c>
      <c r="D16" s="123" t="s">
        <v>236</v>
      </c>
    </row>
    <row r="17" spans="1:4" x14ac:dyDescent="0.3">
      <c r="C17" s="123"/>
      <c r="D17" s="123"/>
    </row>
    <row r="18" spans="1:4" x14ac:dyDescent="0.3">
      <c r="A18" s="13" t="s">
        <v>4</v>
      </c>
      <c r="C18" s="123" t="s">
        <v>9</v>
      </c>
      <c r="D18" s="123" t="s">
        <v>237</v>
      </c>
    </row>
    <row r="19" spans="1:4" x14ac:dyDescent="0.3">
      <c r="C19" s="123"/>
      <c r="D19" s="123"/>
    </row>
    <row r="20" spans="1:4" x14ac:dyDescent="0.3">
      <c r="A20" s="9" t="s">
        <v>172</v>
      </c>
      <c r="C20" s="123" t="s">
        <v>232</v>
      </c>
      <c r="D20" s="123" t="s">
        <v>239</v>
      </c>
    </row>
    <row r="21" spans="1:4" x14ac:dyDescent="0.3">
      <c r="C21" s="123"/>
      <c r="D21" s="123"/>
    </row>
    <row r="22" spans="1:4" x14ac:dyDescent="0.3">
      <c r="A22" s="14" t="s">
        <v>199</v>
      </c>
      <c r="C22" s="123" t="s">
        <v>200</v>
      </c>
      <c r="D22" s="123" t="s">
        <v>234</v>
      </c>
    </row>
    <row r="28" spans="1:4" ht="18.75" x14ac:dyDescent="0.3">
      <c r="A28" s="4" t="s">
        <v>73</v>
      </c>
    </row>
    <row r="29" spans="1:4" x14ac:dyDescent="0.3">
      <c r="A29" s="2" t="s">
        <v>180</v>
      </c>
    </row>
    <row r="30" spans="1:4" x14ac:dyDescent="0.3">
      <c r="A30" s="2" t="s">
        <v>182</v>
      </c>
    </row>
  </sheetData>
  <sheetProtection sheet="1" objects="1" scenarios="1" selectLockedCells="1" selectUnlockedCells="1"/>
  <mergeCells count="2">
    <mergeCell ref="D1:D2"/>
    <mergeCell ref="A1:C1"/>
  </mergeCells>
  <pageMargins left="0.59055118110236227" right="0.39370078740157483" top="0.39370078740157483" bottom="0.59055118110236227" header="0.19685039370078741" footer="0.19685039370078741"/>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32"/>
  <sheetViews>
    <sheetView showGridLines="0" zoomScaleNormal="100" workbookViewId="0">
      <pane ySplit="6" topLeftCell="A32" activePane="bottomLeft" state="frozen"/>
      <selection pane="bottomLeft" activeCell="D24" sqref="D24"/>
    </sheetView>
  </sheetViews>
  <sheetFormatPr defaultColWidth="8.85546875" defaultRowHeight="15" x14ac:dyDescent="0.25"/>
  <cols>
    <col min="1" max="1" width="6.7109375" style="156" customWidth="1"/>
    <col min="2" max="2" width="10.7109375" style="156" customWidth="1"/>
    <col min="3" max="3" width="32.7109375" style="156" customWidth="1"/>
    <col min="4" max="4" width="41.7109375" style="156" customWidth="1"/>
    <col min="5" max="16384" width="8.85546875" style="156"/>
  </cols>
  <sheetData>
    <row r="1" spans="1:4" s="153" customFormat="1" ht="45.95" customHeight="1" x14ac:dyDescent="0.3">
      <c r="A1" s="292" t="str">
        <f>+CPV_CSI</f>
        <v>Prepared by the Centre for Public Value and 
the Centre for Social Impact for 
the ACT Government</v>
      </c>
      <c r="B1" s="292"/>
      <c r="C1" s="292"/>
      <c r="D1" s="293"/>
    </row>
    <row r="2" spans="1:4" s="153" customFormat="1" ht="14.1" customHeight="1" x14ac:dyDescent="0.3">
      <c r="A2" s="154" t="str">
        <f>+title</f>
        <v xml:space="preserve">Single Product Costing &amp; Pricing Model </v>
      </c>
      <c r="D2" s="293"/>
    </row>
    <row r="3" spans="1:4" s="153" customFormat="1" ht="15.75" x14ac:dyDescent="0.3">
      <c r="A3" s="153" t="str">
        <f>version</f>
        <v>Tool Version - Delphi Consult 1 Draft VA</v>
      </c>
    </row>
    <row r="4" spans="1:4" s="153" customFormat="1" ht="39.950000000000003" customHeight="1" x14ac:dyDescent="0.4">
      <c r="A4" s="155" t="str">
        <f ca="1">RIGHT(CELL("filename",A4),LEN(CELL("filename",A4))-FIND("]",CELL("filename",A4)))</f>
        <v>Information</v>
      </c>
    </row>
    <row r="5" spans="1:4" s="153" customFormat="1" ht="15.75" x14ac:dyDescent="0.3"/>
    <row r="6" spans="1:4" s="153" customFormat="1" ht="15.75" x14ac:dyDescent="0.3"/>
    <row r="7" spans="1:4" ht="15.75" x14ac:dyDescent="0.3">
      <c r="A7" s="153"/>
      <c r="B7" s="153"/>
      <c r="C7" s="153"/>
      <c r="D7" s="153"/>
    </row>
    <row r="8" spans="1:4" ht="15.75" x14ac:dyDescent="0.3">
      <c r="A8" s="153"/>
      <c r="B8" s="153"/>
      <c r="C8" s="153"/>
      <c r="D8" s="153"/>
    </row>
    <row r="9" spans="1:4" ht="15.75" x14ac:dyDescent="0.3">
      <c r="A9" s="153"/>
      <c r="B9" s="153"/>
      <c r="C9" s="153"/>
      <c r="D9" s="153"/>
    </row>
    <row r="10" spans="1:4" ht="15.75" x14ac:dyDescent="0.3">
      <c r="A10" s="153" t="s">
        <v>190</v>
      </c>
      <c r="B10" s="153"/>
      <c r="C10" s="294" t="s">
        <v>206</v>
      </c>
      <c r="D10" s="295"/>
    </row>
    <row r="11" spans="1:4" ht="15.75" x14ac:dyDescent="0.3">
      <c r="A11" s="153"/>
      <c r="B11" s="153"/>
      <c r="C11" s="153"/>
      <c r="D11" s="153"/>
    </row>
    <row r="12" spans="1:4" ht="15.75" x14ac:dyDescent="0.3">
      <c r="A12" s="153" t="s">
        <v>175</v>
      </c>
      <c r="B12" s="153"/>
      <c r="C12" s="294"/>
      <c r="D12" s="295"/>
    </row>
    <row r="13" spans="1:4" ht="15.75" x14ac:dyDescent="0.3">
      <c r="A13" s="153"/>
      <c r="B13" s="153"/>
      <c r="C13" s="153"/>
      <c r="D13" s="153"/>
    </row>
    <row r="14" spans="1:4" ht="15.75" x14ac:dyDescent="0.3">
      <c r="A14" s="153" t="s">
        <v>11</v>
      </c>
      <c r="B14" s="153"/>
      <c r="C14" s="294"/>
      <c r="D14" s="295"/>
    </row>
    <row r="15" spans="1:4" ht="15.75" x14ac:dyDescent="0.3">
      <c r="A15" s="153"/>
      <c r="B15" s="153"/>
      <c r="C15" s="153"/>
      <c r="D15" s="153"/>
    </row>
    <row r="16" spans="1:4" ht="15.75" x14ac:dyDescent="0.3">
      <c r="A16" s="153" t="s">
        <v>12</v>
      </c>
      <c r="B16" s="153"/>
      <c r="C16" s="294"/>
      <c r="D16" s="295"/>
    </row>
    <row r="17" spans="1:4" ht="15.75" x14ac:dyDescent="0.3">
      <c r="A17" s="153"/>
      <c r="B17" s="153"/>
      <c r="C17" s="153"/>
      <c r="D17" s="153"/>
    </row>
    <row r="18" spans="1:4" ht="15.75" x14ac:dyDescent="0.3">
      <c r="A18" s="153" t="s">
        <v>13</v>
      </c>
      <c r="B18" s="153"/>
      <c r="C18" s="294"/>
      <c r="D18" s="295"/>
    </row>
    <row r="19" spans="1:4" ht="15.75" x14ac:dyDescent="0.3">
      <c r="A19" s="153"/>
      <c r="B19" s="153"/>
      <c r="C19" s="153"/>
      <c r="D19" s="153"/>
    </row>
    <row r="20" spans="1:4" ht="15.75" x14ac:dyDescent="0.3">
      <c r="A20" s="153" t="s">
        <v>14</v>
      </c>
      <c r="B20" s="153"/>
      <c r="C20" s="294"/>
      <c r="D20" s="295"/>
    </row>
    <row r="21" spans="1:4" ht="15.75" x14ac:dyDescent="0.3">
      <c r="A21" s="153"/>
      <c r="B21" s="153"/>
      <c r="C21" s="153"/>
      <c r="D21" s="153"/>
    </row>
    <row r="22" spans="1:4" ht="15.75" x14ac:dyDescent="0.3">
      <c r="A22" s="153"/>
      <c r="B22" s="153"/>
      <c r="C22" s="153"/>
      <c r="D22" s="153"/>
    </row>
    <row r="23" spans="1:4" ht="15.75" x14ac:dyDescent="0.3">
      <c r="A23" s="153"/>
      <c r="B23" s="153"/>
      <c r="C23" s="153"/>
      <c r="D23" s="153"/>
    </row>
    <row r="24" spans="1:4" ht="15.75" x14ac:dyDescent="0.3">
      <c r="A24" s="153"/>
      <c r="B24" s="153"/>
      <c r="C24" s="153"/>
      <c r="D24" s="153"/>
    </row>
    <row r="25" spans="1:4" ht="15.75" x14ac:dyDescent="0.3">
      <c r="A25" s="153"/>
      <c r="B25" s="153"/>
      <c r="C25" s="153"/>
      <c r="D25" s="153"/>
    </row>
    <row r="26" spans="1:4" ht="15.75" x14ac:dyDescent="0.3">
      <c r="A26" s="153"/>
      <c r="B26" s="153"/>
      <c r="C26" s="153"/>
      <c r="D26" s="153"/>
    </row>
    <row r="27" spans="1:4" ht="15.75" x14ac:dyDescent="0.3">
      <c r="A27" s="153"/>
      <c r="B27" s="153"/>
      <c r="C27" s="153"/>
      <c r="D27" s="153"/>
    </row>
    <row r="28" spans="1:4" ht="15.75" x14ac:dyDescent="0.3">
      <c r="A28" s="153"/>
      <c r="B28" s="153"/>
      <c r="C28" s="153"/>
      <c r="D28" s="153"/>
    </row>
    <row r="29" spans="1:4" ht="15.75" x14ac:dyDescent="0.3">
      <c r="A29" s="153"/>
      <c r="B29" s="153"/>
      <c r="C29" s="153"/>
      <c r="D29" s="153"/>
    </row>
    <row r="30" spans="1:4" ht="15.75" x14ac:dyDescent="0.3">
      <c r="A30" s="153"/>
      <c r="B30" s="153"/>
      <c r="C30" s="153"/>
      <c r="D30" s="153"/>
    </row>
    <row r="31" spans="1:4" ht="15.75" x14ac:dyDescent="0.3">
      <c r="A31" s="153"/>
      <c r="B31" s="153"/>
      <c r="C31" s="153"/>
      <c r="D31" s="153"/>
    </row>
    <row r="32" spans="1:4" ht="15.75" x14ac:dyDescent="0.3">
      <c r="A32" s="153"/>
      <c r="B32" s="153"/>
      <c r="C32" s="153"/>
      <c r="D32" s="153"/>
    </row>
  </sheetData>
  <sheetProtection sheet="1" objects="1" scenarios="1"/>
  <mergeCells count="8">
    <mergeCell ref="A1:C1"/>
    <mergeCell ref="D1:D2"/>
    <mergeCell ref="C18:D18"/>
    <mergeCell ref="C20:D20"/>
    <mergeCell ref="C10:D10"/>
    <mergeCell ref="C14:D14"/>
    <mergeCell ref="C16:D16"/>
    <mergeCell ref="C12:D12"/>
  </mergeCells>
  <pageMargins left="0.59055118110236227" right="0.39370078740157483" top="0.39370078740157483" bottom="0.59055118110236227" header="0.19685039370078741" footer="0.19685039370078741"/>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28"/>
  <sheetViews>
    <sheetView showGridLines="0" tabSelected="1" zoomScaleNormal="100" workbookViewId="0">
      <pane ySplit="6" topLeftCell="A19" activePane="bottomLeft" state="frozen"/>
      <selection pane="bottomLeft" sqref="A1:C1"/>
    </sheetView>
  </sheetViews>
  <sheetFormatPr defaultColWidth="8.85546875" defaultRowHeight="15.75" x14ac:dyDescent="0.3"/>
  <cols>
    <col min="1" max="1" width="6.7109375" style="1" customWidth="1"/>
    <col min="2" max="2" width="10.7109375" style="1" customWidth="1"/>
    <col min="3" max="3" width="32.7109375" style="1" customWidth="1"/>
    <col min="4" max="4" width="41.7109375" style="1" customWidth="1"/>
    <col min="5" max="16384" width="8.85546875" style="1"/>
  </cols>
  <sheetData>
    <row r="1" spans="1:4" s="2" customFormat="1" ht="45.95" customHeight="1" x14ac:dyDescent="0.3">
      <c r="A1" s="291" t="s">
        <v>206</v>
      </c>
      <c r="B1" s="291"/>
      <c r="C1" s="291"/>
      <c r="D1" s="290"/>
    </row>
    <row r="2" spans="1:4" s="2" customFormat="1" ht="14.1" customHeight="1" x14ac:dyDescent="0.3">
      <c r="A2" s="1" t="str">
        <f>+title</f>
        <v xml:space="preserve">Single Product Costing &amp; Pricing Model </v>
      </c>
      <c r="D2" s="290"/>
    </row>
    <row r="3" spans="1:4" s="2" customFormat="1" x14ac:dyDescent="0.3">
      <c r="A3" s="6" t="str">
        <f ca="1">program_title&amp;" "&amp;year&amp;+" Rev"&amp;+current_rev</f>
        <v xml:space="preserve">  RevA</v>
      </c>
    </row>
    <row r="4" spans="1:4" s="2" customFormat="1" ht="39.950000000000003" customHeight="1" x14ac:dyDescent="0.4">
      <c r="A4" s="3" t="str">
        <f ca="1">RIGHT(CELL("filename",A4),LEN(CELL("filename",A4))-FIND("]",CELL("filename",A4)))</f>
        <v>Contents</v>
      </c>
    </row>
    <row r="8" spans="1:4" x14ac:dyDescent="0.3">
      <c r="A8" s="7" t="str">
        <f ca="1">+Version_Control!$A$4</f>
        <v>Version_Control</v>
      </c>
    </row>
    <row r="9" spans="1:4" x14ac:dyDescent="0.3">
      <c r="A9" s="7"/>
    </row>
    <row r="10" spans="1:4" x14ac:dyDescent="0.3">
      <c r="A10" s="7" t="str">
        <f ca="1">+Key_Data!$A$5</f>
        <v>Key_Data</v>
      </c>
    </row>
    <row r="11" spans="1:4" x14ac:dyDescent="0.3">
      <c r="A11" s="7"/>
    </row>
    <row r="12" spans="1:4" x14ac:dyDescent="0.3">
      <c r="A12" s="7" t="str">
        <f ca="1">+People!$A$5</f>
        <v>People</v>
      </c>
    </row>
    <row r="13" spans="1:4" x14ac:dyDescent="0.3">
      <c r="A13" s="7"/>
    </row>
    <row r="14" spans="1:4" x14ac:dyDescent="0.3">
      <c r="A14" s="7" t="str">
        <f ca="1">+Property!$A$5</f>
        <v>Property</v>
      </c>
    </row>
    <row r="15" spans="1:4" x14ac:dyDescent="0.3">
      <c r="A15" s="7"/>
    </row>
    <row r="16" spans="1:4" x14ac:dyDescent="0.3">
      <c r="A16" s="7" t="str">
        <f ca="1">+Vehicles!$A$5</f>
        <v>Vehicles</v>
      </c>
    </row>
    <row r="17" spans="1:1" x14ac:dyDescent="0.3">
      <c r="A17" s="7"/>
    </row>
    <row r="18" spans="1:1" x14ac:dyDescent="0.3">
      <c r="A18" s="7" t="str">
        <f ca="1">+Direct_OH!$A$5</f>
        <v>Direct_OH</v>
      </c>
    </row>
    <row r="19" spans="1:1" x14ac:dyDescent="0.3">
      <c r="A19" s="7"/>
    </row>
    <row r="20" spans="1:1" x14ac:dyDescent="0.3">
      <c r="A20" s="7" t="str">
        <f ca="1">+Capital_Purchases!$A$5</f>
        <v>Capital_Purchases</v>
      </c>
    </row>
    <row r="21" spans="1:1" x14ac:dyDescent="0.3">
      <c r="A21" s="7"/>
    </row>
    <row r="22" spans="1:1" x14ac:dyDescent="0.3">
      <c r="A22" s="7" t="str">
        <f ca="1">+Program_Pricing!$A$5</f>
        <v>Program_Pricing</v>
      </c>
    </row>
    <row r="23" spans="1:1" x14ac:dyDescent="0.3">
      <c r="A23" s="7"/>
    </row>
    <row r="24" spans="1:1" x14ac:dyDescent="0.3">
      <c r="A24" s="7" t="str">
        <f ca="1">+Accommodation_Pricing!$A$5</f>
        <v>Accommodation_Pricing</v>
      </c>
    </row>
    <row r="25" spans="1:1" x14ac:dyDescent="0.3">
      <c r="A25" s="7"/>
    </row>
    <row r="26" spans="1:1" x14ac:dyDescent="0.3">
      <c r="A26" s="7" t="str">
        <f ca="1">+Health_Professionals_Pricing!$A$5</f>
        <v>Health_Professionals_Pricing</v>
      </c>
    </row>
    <row r="27" spans="1:1" x14ac:dyDescent="0.3">
      <c r="A27" s="7"/>
    </row>
    <row r="28" spans="1:1" x14ac:dyDescent="0.3">
      <c r="A28" s="7" t="str">
        <f ca="1">+Multiyear_Pricing!$A$5</f>
        <v>Multiyear_Pricing</v>
      </c>
    </row>
  </sheetData>
  <sheetProtection sheet="1" objects="1" scenarios="1"/>
  <mergeCells count="2">
    <mergeCell ref="A1:C1"/>
    <mergeCell ref="D1:D2"/>
  </mergeCells>
  <hyperlinks>
    <hyperlink ref="A8" location="Version_Control!A1" display="Version_Control!A1" xr:uid="{00000000-0004-0000-0300-000000000000}"/>
    <hyperlink ref="A10" location="Key_Data!A1" display="Key_Data!A1" xr:uid="{00000000-0004-0000-0300-000001000000}"/>
    <hyperlink ref="A12" location="People!A1" display="People!A1" xr:uid="{00000000-0004-0000-0300-000002000000}"/>
    <hyperlink ref="A14" location="Property!A1" display="Property!A1" xr:uid="{00000000-0004-0000-0300-000003000000}"/>
    <hyperlink ref="A16" location="Vehicles!A1" display="Vehicles!A1" xr:uid="{00000000-0004-0000-0300-000004000000}"/>
    <hyperlink ref="A18" location="Direct_OH!A1" display="Direct_OH!A1" xr:uid="{00000000-0004-0000-0300-000005000000}"/>
    <hyperlink ref="A22" location="Program_Pricing!A1" display="Program_Pricing!A1" xr:uid="{00000000-0004-0000-0300-000007000000}"/>
    <hyperlink ref="A26" location="Health_Professionals_Pricing!A1" display="Health_Professionals_Pricing!A1" xr:uid="{00000000-0004-0000-0300-000008000000}"/>
    <hyperlink ref="A24" location="Client_Accommodation_Pricing!A1" display="Client_Accommodation_Pricing!A1" xr:uid="{00000000-0004-0000-0300-00000B000000}"/>
    <hyperlink ref="A20" location="Capital_Purchases!A1" display="Capital_Purchases!A1" xr:uid="{6D4AB498-F945-4952-A95C-8FD525E8F195}"/>
    <hyperlink ref="A28" location="Multiyear_Pricing!A1" display="Multiyear_Pricing!A1" xr:uid="{76188BA5-097C-4662-86B9-0769DFE79D1F}"/>
  </hyperlinks>
  <pageMargins left="0.59055118110236227" right="0.39370078740157483" top="0.39370078740157483" bottom="0.59055118110236227" header="0.19685039370078741" footer="0.19685039370078741"/>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23"/>
  <sheetViews>
    <sheetView showGridLines="0" zoomScaleNormal="100" workbookViewId="0">
      <pane ySplit="6" topLeftCell="A7" activePane="bottomLeft" state="frozen"/>
      <selection pane="bottomLeft" activeCell="C34" sqref="C34"/>
    </sheetView>
  </sheetViews>
  <sheetFormatPr defaultColWidth="8.85546875" defaultRowHeight="15" x14ac:dyDescent="0.25"/>
  <cols>
    <col min="1" max="1" width="6.7109375" style="156" customWidth="1"/>
    <col min="2" max="2" width="14.7109375" style="156" customWidth="1"/>
    <col min="3" max="3" width="28.7109375" style="156" customWidth="1"/>
    <col min="4" max="4" width="41.7109375" style="156" customWidth="1"/>
    <col min="5" max="16384" width="8.85546875" style="156"/>
  </cols>
  <sheetData>
    <row r="1" spans="1:4" s="153" customFormat="1" ht="45.95" customHeight="1" x14ac:dyDescent="0.3">
      <c r="A1" s="292" t="s">
        <v>206</v>
      </c>
      <c r="B1" s="292"/>
      <c r="C1" s="292"/>
      <c r="D1" s="293"/>
    </row>
    <row r="2" spans="1:4" s="153" customFormat="1" ht="14.1" customHeight="1" x14ac:dyDescent="0.3">
      <c r="A2" s="154" t="str">
        <f>+title</f>
        <v xml:space="preserve">Single Product Costing &amp; Pricing Model </v>
      </c>
      <c r="D2" s="293"/>
    </row>
    <row r="3" spans="1:4" s="153" customFormat="1" ht="15.75" x14ac:dyDescent="0.3">
      <c r="A3" s="157" t="str">
        <f ca="1">program_title&amp;" "&amp;year&amp;+" Rev"&amp;+current_rev</f>
        <v xml:space="preserve">  RevA</v>
      </c>
    </row>
    <row r="4" spans="1:4" s="153" customFormat="1" ht="39.950000000000003" customHeight="1" x14ac:dyDescent="0.4">
      <c r="A4" s="155" t="str">
        <f ca="1">RIGHT(CELL("filename",A4),LEN(CELL("filename",A4))-FIND("]",CELL("filename",A4)))</f>
        <v>Version_Control</v>
      </c>
    </row>
    <row r="6" spans="1:4" x14ac:dyDescent="0.25">
      <c r="A6" s="158" t="s">
        <v>155</v>
      </c>
    </row>
    <row r="8" spans="1:4" x14ac:dyDescent="0.25">
      <c r="A8" s="159" t="s">
        <v>0</v>
      </c>
      <c r="B8" s="159" t="s">
        <v>1</v>
      </c>
      <c r="C8" s="159" t="s">
        <v>2</v>
      </c>
      <c r="D8" s="159" t="s">
        <v>10</v>
      </c>
    </row>
    <row r="9" spans="1:4" x14ac:dyDescent="0.25">
      <c r="A9" s="19" t="s">
        <v>166</v>
      </c>
      <c r="B9" s="20"/>
      <c r="C9" s="21"/>
      <c r="D9" s="21"/>
    </row>
    <row r="10" spans="1:4" x14ac:dyDescent="0.25">
      <c r="A10" s="15"/>
      <c r="B10" s="16"/>
      <c r="C10" s="17"/>
      <c r="D10" s="17"/>
    </row>
    <row r="11" spans="1:4" x14ac:dyDescent="0.25">
      <c r="A11" s="15"/>
      <c r="B11" s="16"/>
      <c r="C11" s="17"/>
      <c r="D11" s="17"/>
    </row>
    <row r="12" spans="1:4" x14ac:dyDescent="0.25">
      <c r="A12" s="15"/>
      <c r="B12" s="16"/>
      <c r="C12" s="17"/>
      <c r="D12" s="17"/>
    </row>
    <row r="13" spans="1:4" x14ac:dyDescent="0.25">
      <c r="A13" s="15"/>
      <c r="B13" s="16"/>
      <c r="C13" s="17"/>
      <c r="D13" s="17"/>
    </row>
    <row r="14" spans="1:4" x14ac:dyDescent="0.25">
      <c r="A14" s="15"/>
      <c r="B14" s="16"/>
      <c r="C14" s="17"/>
      <c r="D14" s="17"/>
    </row>
    <row r="15" spans="1:4" x14ac:dyDescent="0.25">
      <c r="A15" s="15"/>
      <c r="B15" s="16"/>
      <c r="C15" s="17"/>
      <c r="D15" s="17"/>
    </row>
    <row r="16" spans="1:4" x14ac:dyDescent="0.25">
      <c r="A16" s="15"/>
      <c r="B16" s="16"/>
      <c r="C16" s="17"/>
      <c r="D16" s="17"/>
    </row>
    <row r="17" spans="1:4" x14ac:dyDescent="0.25">
      <c r="A17" s="15"/>
      <c r="B17" s="16"/>
      <c r="C17" s="17"/>
      <c r="D17" s="17"/>
    </row>
    <row r="18" spans="1:4" x14ac:dyDescent="0.25">
      <c r="A18" s="15"/>
      <c r="B18" s="16"/>
      <c r="C18" s="17"/>
      <c r="D18" s="17"/>
    </row>
    <row r="19" spans="1:4" x14ac:dyDescent="0.25">
      <c r="A19" s="15"/>
      <c r="B19" s="16"/>
      <c r="C19" s="17"/>
      <c r="D19" s="17"/>
    </row>
    <row r="20" spans="1:4" x14ac:dyDescent="0.25">
      <c r="A20" s="15"/>
      <c r="B20" s="16"/>
      <c r="C20" s="17"/>
      <c r="D20" s="17"/>
    </row>
    <row r="21" spans="1:4" x14ac:dyDescent="0.25">
      <c r="A21" s="160"/>
      <c r="B21" s="161"/>
      <c r="C21" s="162"/>
      <c r="D21" s="162"/>
    </row>
    <row r="22" spans="1:4" x14ac:dyDescent="0.25">
      <c r="A22" s="163">
        <f>COUNTA(rev_list)</f>
        <v>1</v>
      </c>
    </row>
    <row r="23" spans="1:4" x14ac:dyDescent="0.25">
      <c r="A23" s="156" t="str">
        <f ca="1">OFFSET(rev_offset_anchor,rev_counta,0)</f>
        <v>A</v>
      </c>
    </row>
  </sheetData>
  <sheetProtection sheet="1" objects="1" scenarios="1"/>
  <mergeCells count="2">
    <mergeCell ref="A1:C1"/>
    <mergeCell ref="D1:D2"/>
  </mergeCells>
  <pageMargins left="0.59055118110236227" right="0.39370078740157483" top="0.39370078740157483" bottom="0.59055118110236227" header="0.19685039370078741" footer="0.19685039370078741"/>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G125"/>
  <sheetViews>
    <sheetView showGridLines="0" zoomScaleNormal="100" workbookViewId="0">
      <pane ySplit="5" topLeftCell="A6" activePane="bottomLeft" state="frozen"/>
      <selection pane="bottomLeft" activeCell="I36" sqref="I36"/>
    </sheetView>
  </sheetViews>
  <sheetFormatPr defaultColWidth="8.85546875" defaultRowHeight="15" x14ac:dyDescent="0.25"/>
  <cols>
    <col min="1" max="1" width="5.7109375" customWidth="1"/>
    <col min="2" max="2" width="39.85546875" customWidth="1"/>
    <col min="3" max="6" width="12.7109375" customWidth="1"/>
    <col min="7" max="7" width="9.85546875" customWidth="1"/>
    <col min="8" max="8" width="4.42578125" customWidth="1"/>
  </cols>
  <sheetData>
    <row r="1" spans="1:7" ht="15.75" x14ac:dyDescent="0.3">
      <c r="A1" s="2" t="str">
        <f>+DSO</f>
        <v>Your Organisation</v>
      </c>
    </row>
    <row r="2" spans="1:7" ht="15.75" x14ac:dyDescent="0.3">
      <c r="A2" s="1" t="str">
        <f>+title</f>
        <v xml:space="preserve">Single Product Costing &amp; Pricing Model </v>
      </c>
    </row>
    <row r="3" spans="1:7" ht="15.75" x14ac:dyDescent="0.3">
      <c r="A3" s="6" t="str">
        <f ca="1">program_title&amp;" "&amp;year&amp;+" Rev"&amp;+current_rev</f>
        <v xml:space="preserve">  RevA</v>
      </c>
    </row>
    <row r="5" spans="1:7" s="2" customFormat="1" ht="39.950000000000003" customHeight="1" x14ac:dyDescent="0.4">
      <c r="A5" s="3" t="str">
        <f ca="1">RIGHT(CELL("filename",A5),LEN(CELL("filename",A5))-FIND("]",CELL("filename",A5)))</f>
        <v>Key_Data</v>
      </c>
    </row>
    <row r="9" spans="1:7" ht="18.75" x14ac:dyDescent="0.3">
      <c r="A9" s="46">
        <f>MAX(A$8:A8)+1</f>
        <v>1</v>
      </c>
      <c r="B9" s="47" t="s">
        <v>25</v>
      </c>
      <c r="C9" s="22"/>
      <c r="D9" s="2"/>
      <c r="E9" s="2"/>
      <c r="F9" s="2"/>
      <c r="G9" s="2"/>
    </row>
    <row r="10" spans="1:7" ht="15.75" x14ac:dyDescent="0.3">
      <c r="A10" s="2"/>
      <c r="B10" s="2" t="s">
        <v>20</v>
      </c>
      <c r="C10" s="112"/>
      <c r="D10" s="2"/>
      <c r="E10" s="2"/>
      <c r="F10" s="2"/>
      <c r="G10" s="2"/>
    </row>
    <row r="11" spans="1:7" ht="15.75" x14ac:dyDescent="0.3">
      <c r="A11" s="2"/>
      <c r="B11" s="2" t="s">
        <v>21</v>
      </c>
      <c r="C11" s="68">
        <f>+C10*C95</f>
        <v>0</v>
      </c>
      <c r="D11" s="2"/>
      <c r="E11" s="2"/>
      <c r="F11" s="2"/>
      <c r="G11" s="2"/>
    </row>
    <row r="12" spans="1:7" ht="15.75" x14ac:dyDescent="0.3">
      <c r="A12" s="2"/>
      <c r="B12" s="2" t="s">
        <v>22</v>
      </c>
      <c r="C12" s="68">
        <f>+swhpw*wpa</f>
        <v>0</v>
      </c>
      <c r="D12" s="2"/>
      <c r="E12" s="2"/>
      <c r="F12" s="2"/>
      <c r="G12" s="2"/>
    </row>
    <row r="13" spans="1:7" ht="15.75" x14ac:dyDescent="0.3">
      <c r="A13" s="2"/>
      <c r="B13" s="2"/>
      <c r="C13" s="22"/>
      <c r="D13" s="2"/>
      <c r="E13" s="2"/>
      <c r="F13" s="2"/>
      <c r="G13" s="2"/>
    </row>
    <row r="14" spans="1:7" ht="15.75" x14ac:dyDescent="0.3">
      <c r="A14" s="2"/>
      <c r="B14" s="2" t="s">
        <v>191</v>
      </c>
      <c r="C14" s="113"/>
      <c r="D14" s="71">
        <f>+C14/C$18</f>
        <v>0</v>
      </c>
      <c r="E14" s="8" t="s">
        <v>227</v>
      </c>
      <c r="F14" s="2"/>
      <c r="G14" s="2"/>
    </row>
    <row r="15" spans="1:7" ht="15.75" x14ac:dyDescent="0.3">
      <c r="A15" s="2"/>
      <c r="B15" s="2" t="s">
        <v>192</v>
      </c>
      <c r="C15" s="113"/>
      <c r="D15" s="71">
        <f>+C15/C$18</f>
        <v>0</v>
      </c>
      <c r="E15" s="8" t="s">
        <v>227</v>
      </c>
      <c r="F15" s="2"/>
      <c r="G15" s="2"/>
    </row>
    <row r="16" spans="1:7" ht="15.75" x14ac:dyDescent="0.3">
      <c r="A16" s="2"/>
      <c r="B16" s="2" t="s">
        <v>193</v>
      </c>
      <c r="C16" s="113"/>
      <c r="D16" s="71">
        <f>+C16/C$18</f>
        <v>0</v>
      </c>
      <c r="E16" s="8" t="s">
        <v>171</v>
      </c>
      <c r="F16" s="2"/>
      <c r="G16" s="2"/>
    </row>
    <row r="17" spans="1:7" ht="15.75" x14ac:dyDescent="0.3">
      <c r="A17" s="2"/>
      <c r="B17" s="2" t="s">
        <v>194</v>
      </c>
      <c r="C17" s="114">
        <f>+C94-SUM(C14:C16)</f>
        <v>52</v>
      </c>
      <c r="D17" s="71">
        <f>+C17/C$18</f>
        <v>1</v>
      </c>
      <c r="E17" s="2"/>
      <c r="F17" s="2"/>
      <c r="G17" s="2"/>
    </row>
    <row r="18" spans="1:7" ht="15.75" x14ac:dyDescent="0.3">
      <c r="A18" s="2"/>
      <c r="B18" s="2" t="s">
        <v>17</v>
      </c>
      <c r="C18" s="114">
        <f>SUM(C14:C17)</f>
        <v>52</v>
      </c>
      <c r="D18" s="71">
        <f>+C18/C$18</f>
        <v>1</v>
      </c>
      <c r="E18" s="2"/>
      <c r="F18" s="2"/>
      <c r="G18" s="2"/>
    </row>
    <row r="19" spans="1:7" ht="15.75" x14ac:dyDescent="0.3">
      <c r="A19" s="2"/>
      <c r="B19" s="2"/>
      <c r="C19" s="22"/>
      <c r="D19" s="2"/>
      <c r="E19" s="2"/>
      <c r="F19" s="2"/>
      <c r="G19" s="2"/>
    </row>
    <row r="20" spans="1:7" ht="15.75" x14ac:dyDescent="0.3">
      <c r="A20" s="2"/>
      <c r="B20" s="2" t="s">
        <v>26</v>
      </c>
      <c r="C20" s="24"/>
      <c r="D20" s="2"/>
      <c r="E20" s="2"/>
      <c r="F20" s="2"/>
      <c r="G20" s="2"/>
    </row>
    <row r="21" spans="1:7" ht="15.75" x14ac:dyDescent="0.3">
      <c r="A21" s="2"/>
      <c r="B21" s="2"/>
      <c r="C21" s="22"/>
      <c r="D21" s="2"/>
      <c r="E21" s="2"/>
      <c r="F21" s="2"/>
      <c r="G21" s="2"/>
    </row>
    <row r="22" spans="1:7" ht="15.75" x14ac:dyDescent="0.3">
      <c r="A22" s="2"/>
      <c r="B22" s="2" t="s">
        <v>23</v>
      </c>
      <c r="C22" s="24">
        <v>1.8499999999999999E-2</v>
      </c>
      <c r="D22" s="8" t="s">
        <v>189</v>
      </c>
      <c r="E22" s="2"/>
      <c r="F22" s="2"/>
      <c r="G22" s="2"/>
    </row>
    <row r="23" spans="1:7" ht="15.75" x14ac:dyDescent="0.3">
      <c r="A23" s="2"/>
      <c r="B23" s="2"/>
      <c r="C23" s="2"/>
      <c r="D23" s="2"/>
      <c r="E23" s="2"/>
      <c r="F23" s="2"/>
      <c r="G23" s="2"/>
    </row>
    <row r="24" spans="1:7" ht="15.75" x14ac:dyDescent="0.3">
      <c r="A24" s="2"/>
      <c r="B24" s="2" t="s">
        <v>141</v>
      </c>
      <c r="C24" s="24"/>
      <c r="D24" s="8" t="s">
        <v>181</v>
      </c>
      <c r="E24" s="2"/>
      <c r="F24" s="2"/>
      <c r="G24" s="2"/>
    </row>
    <row r="25" spans="1:7" ht="15.75" x14ac:dyDescent="0.3">
      <c r="A25" s="2"/>
      <c r="B25" s="2"/>
      <c r="C25" s="2"/>
      <c r="D25" s="2"/>
      <c r="E25" s="2"/>
      <c r="F25" s="2"/>
      <c r="G25" s="2"/>
    </row>
    <row r="26" spans="1:7" ht="15.75" x14ac:dyDescent="0.3">
      <c r="A26" s="2"/>
      <c r="B26" s="2" t="s">
        <v>208</v>
      </c>
      <c r="C26" s="24"/>
      <c r="D26" s="296" t="s">
        <v>207</v>
      </c>
      <c r="E26" s="296"/>
      <c r="F26" s="296"/>
      <c r="G26" s="296"/>
    </row>
    <row r="27" spans="1:7" ht="15.75" x14ac:dyDescent="0.3">
      <c r="A27" s="2"/>
      <c r="B27" s="2"/>
      <c r="C27" s="2"/>
      <c r="D27" s="296"/>
      <c r="E27" s="296"/>
      <c r="F27" s="296"/>
      <c r="G27" s="296"/>
    </row>
    <row r="28" spans="1:7" ht="15.75" x14ac:dyDescent="0.3">
      <c r="A28" s="2"/>
      <c r="B28" s="2" t="s">
        <v>76</v>
      </c>
      <c r="C28" s="24"/>
      <c r="D28" s="2"/>
      <c r="E28" s="2"/>
      <c r="F28" s="2"/>
      <c r="G28" s="2"/>
    </row>
    <row r="29" spans="1:7" ht="15.75" x14ac:dyDescent="0.3">
      <c r="A29" s="2"/>
      <c r="B29" s="2"/>
      <c r="C29" s="2"/>
      <c r="D29" s="2"/>
      <c r="E29" s="2"/>
      <c r="F29" s="2"/>
      <c r="G29" s="2"/>
    </row>
    <row r="30" spans="1:7" ht="15.75" x14ac:dyDescent="0.3">
      <c r="A30" s="2"/>
      <c r="B30" s="2" t="s">
        <v>77</v>
      </c>
      <c r="C30" s="24"/>
      <c r="D30" s="2"/>
      <c r="E30" s="2"/>
      <c r="F30" s="2"/>
      <c r="G30" s="2"/>
    </row>
    <row r="31" spans="1:7" ht="15.75" x14ac:dyDescent="0.3">
      <c r="A31" s="2"/>
      <c r="B31" s="2"/>
      <c r="C31" s="2"/>
      <c r="D31" s="2"/>
      <c r="E31" s="2"/>
      <c r="F31" s="2"/>
      <c r="G31" s="2"/>
    </row>
    <row r="32" spans="1:7" ht="15.75" x14ac:dyDescent="0.3">
      <c r="A32" s="2"/>
      <c r="B32" s="2"/>
      <c r="C32" s="2"/>
      <c r="D32" s="2"/>
      <c r="E32" s="2"/>
      <c r="F32" s="2"/>
      <c r="G32" s="2"/>
    </row>
    <row r="33" spans="1:7" ht="15.75" x14ac:dyDescent="0.3">
      <c r="A33" s="2"/>
      <c r="B33" s="2"/>
      <c r="C33" s="2"/>
      <c r="D33" s="2"/>
      <c r="E33" s="2"/>
      <c r="F33" s="2"/>
      <c r="G33" s="2"/>
    </row>
    <row r="34" spans="1:7" ht="18.75" x14ac:dyDescent="0.3">
      <c r="A34" s="46">
        <f>MAX(A$8:A33)+1</f>
        <v>2</v>
      </c>
      <c r="B34" s="47" t="s">
        <v>132</v>
      </c>
      <c r="C34" s="25">
        <f>COLUMNS($C:C)</f>
        <v>1</v>
      </c>
      <c r="D34" s="25">
        <f>COLUMNS($C:D)</f>
        <v>2</v>
      </c>
      <c r="E34" s="25">
        <f>COLUMNS($C:E)</f>
        <v>3</v>
      </c>
      <c r="F34" s="2"/>
      <c r="G34" s="2"/>
    </row>
    <row r="35" spans="1:7" ht="47.25" x14ac:dyDescent="0.3">
      <c r="A35" s="2"/>
      <c r="B35" s="26" t="s">
        <v>75</v>
      </c>
      <c r="C35" s="26" t="s">
        <v>74</v>
      </c>
      <c r="D35" s="26" t="s">
        <v>102</v>
      </c>
      <c r="E35" s="26" t="s">
        <v>106</v>
      </c>
      <c r="F35" s="26" t="s">
        <v>287</v>
      </c>
      <c r="G35" s="2"/>
    </row>
    <row r="36" spans="1:7" ht="15.75" x14ac:dyDescent="0.3">
      <c r="A36" s="2"/>
      <c r="B36" s="119">
        <f>program_title</f>
        <v>0</v>
      </c>
      <c r="C36" s="27"/>
      <c r="D36" s="36"/>
      <c r="E36" s="28"/>
      <c r="F36" s="152"/>
      <c r="G36" s="2"/>
    </row>
    <row r="37" spans="1:7" ht="15.75" x14ac:dyDescent="0.3">
      <c r="A37" s="2"/>
      <c r="B37" s="37" t="s">
        <v>318</v>
      </c>
      <c r="C37" s="37" t="s">
        <v>319</v>
      </c>
      <c r="D37" s="13" t="s">
        <v>113</v>
      </c>
      <c r="E37" s="38"/>
      <c r="F37" s="42"/>
      <c r="G37" s="2"/>
    </row>
    <row r="38" spans="1:7" ht="15.75" x14ac:dyDescent="0.3">
      <c r="A38" s="2"/>
      <c r="B38" s="37" t="s">
        <v>320</v>
      </c>
      <c r="C38" s="37" t="s">
        <v>321</v>
      </c>
      <c r="D38" s="13" t="s">
        <v>113</v>
      </c>
      <c r="E38" s="38"/>
      <c r="F38" s="42"/>
      <c r="G38" s="2"/>
    </row>
    <row r="39" spans="1:7" ht="15.75" x14ac:dyDescent="0.3">
      <c r="A39" s="2"/>
      <c r="B39" s="37" t="s">
        <v>322</v>
      </c>
      <c r="C39" s="37" t="s">
        <v>322</v>
      </c>
      <c r="D39" s="13" t="s">
        <v>113</v>
      </c>
      <c r="E39" s="38"/>
      <c r="F39" s="42"/>
      <c r="G39" s="2"/>
    </row>
    <row r="40" spans="1:7" ht="15.75" x14ac:dyDescent="0.3">
      <c r="A40" s="2"/>
      <c r="B40" s="37" t="s">
        <v>128</v>
      </c>
      <c r="C40" s="37" t="s">
        <v>129</v>
      </c>
      <c r="D40" s="13" t="s">
        <v>135</v>
      </c>
      <c r="E40" s="39">
        <f>+ubdpa</f>
        <v>0</v>
      </c>
      <c r="F40" s="42"/>
      <c r="G40" s="2"/>
    </row>
    <row r="41" spans="1:7" ht="15.75" x14ac:dyDescent="0.3">
      <c r="A41" s="2"/>
      <c r="B41" s="37" t="s">
        <v>174</v>
      </c>
      <c r="C41" s="37" t="s">
        <v>130</v>
      </c>
      <c r="D41" s="13" t="s">
        <v>136</v>
      </c>
      <c r="E41" s="39">
        <f ca="1">+hpsdupa</f>
        <v>0</v>
      </c>
      <c r="F41" s="42"/>
      <c r="G41" s="2"/>
    </row>
    <row r="42" spans="1:7" ht="15.75" x14ac:dyDescent="0.3">
      <c r="A42" s="2"/>
      <c r="B42" s="40" t="s">
        <v>164</v>
      </c>
      <c r="C42" s="40" t="s">
        <v>186</v>
      </c>
      <c r="D42" s="41"/>
      <c r="E42" s="42"/>
      <c r="F42" s="42"/>
      <c r="G42" s="2"/>
    </row>
    <row r="43" spans="1:7" ht="15.75" x14ac:dyDescent="0.3">
      <c r="A43" s="2"/>
      <c r="B43" s="34" t="s">
        <v>249</v>
      </c>
      <c r="C43" s="2"/>
      <c r="D43" s="2"/>
      <c r="E43" s="2"/>
      <c r="F43" s="2"/>
      <c r="G43" s="2"/>
    </row>
    <row r="44" spans="1:7" ht="15.75" x14ac:dyDescent="0.3">
      <c r="A44" s="2"/>
      <c r="B44" s="2"/>
      <c r="C44" s="2"/>
      <c r="D44" s="2"/>
      <c r="E44" s="2"/>
      <c r="F44" s="2"/>
      <c r="G44" s="2"/>
    </row>
    <row r="45" spans="1:7" ht="15.75" x14ac:dyDescent="0.3">
      <c r="A45" s="2"/>
      <c r="B45" s="2"/>
      <c r="C45" s="2"/>
      <c r="D45" s="2"/>
      <c r="E45" s="2"/>
      <c r="F45" s="2"/>
      <c r="G45" s="2"/>
    </row>
    <row r="46" spans="1:7" ht="15.75" x14ac:dyDescent="0.3">
      <c r="A46" s="2"/>
      <c r="B46" s="2"/>
      <c r="C46" s="2"/>
      <c r="D46" s="2"/>
      <c r="E46" s="2"/>
      <c r="F46" s="2"/>
      <c r="G46" s="2"/>
    </row>
    <row r="47" spans="1:7" ht="18.75" x14ac:dyDescent="0.3">
      <c r="A47" s="46">
        <f>MAX(A$8:A46)+1</f>
        <v>3</v>
      </c>
      <c r="B47" s="47" t="s">
        <v>131</v>
      </c>
      <c r="C47" s="25">
        <f>COLUMNS($B:B)</f>
        <v>1</v>
      </c>
      <c r="D47" s="25">
        <f>COLUMNS($B:C)</f>
        <v>2</v>
      </c>
      <c r="E47" s="25">
        <f>COLUMNS($B:D)</f>
        <v>3</v>
      </c>
      <c r="F47" s="25">
        <f>COLUMNS($B:E)</f>
        <v>4</v>
      </c>
      <c r="G47" s="2"/>
    </row>
    <row r="48" spans="1:7" ht="63" x14ac:dyDescent="0.3">
      <c r="A48" s="2"/>
      <c r="B48" s="26" t="s">
        <v>268</v>
      </c>
      <c r="C48" s="26" t="s">
        <v>188</v>
      </c>
      <c r="D48" s="26" t="s">
        <v>159</v>
      </c>
      <c r="E48" s="26" t="s">
        <v>158</v>
      </c>
      <c r="F48" s="26" t="s">
        <v>160</v>
      </c>
      <c r="G48" s="2"/>
    </row>
    <row r="49" spans="1:7" ht="15.75" x14ac:dyDescent="0.3">
      <c r="A49" s="2"/>
      <c r="B49" s="27"/>
      <c r="C49" s="27"/>
      <c r="D49" s="28"/>
      <c r="E49" s="29"/>
      <c r="F49" s="30">
        <f t="shared" ref="F49:F68" si="0">ROUND(D49*E49*dpa,0)</f>
        <v>0</v>
      </c>
      <c r="G49" s="2"/>
    </row>
    <row r="50" spans="1:7" ht="15.75" x14ac:dyDescent="0.3">
      <c r="A50" s="2"/>
      <c r="B50" s="31"/>
      <c r="C50" s="27"/>
      <c r="D50" s="23"/>
      <c r="E50" s="24"/>
      <c r="F50" s="32">
        <f t="shared" si="0"/>
        <v>0</v>
      </c>
      <c r="G50" s="2"/>
    </row>
    <row r="51" spans="1:7" ht="15.75" x14ac:dyDescent="0.3">
      <c r="A51" s="2"/>
      <c r="B51" s="31"/>
      <c r="C51" s="27"/>
      <c r="D51" s="23"/>
      <c r="E51" s="24"/>
      <c r="F51" s="32">
        <f t="shared" si="0"/>
        <v>0</v>
      </c>
      <c r="G51" s="2"/>
    </row>
    <row r="52" spans="1:7" ht="15.75" x14ac:dyDescent="0.3">
      <c r="A52" s="2"/>
      <c r="B52" s="31"/>
      <c r="C52" s="31"/>
      <c r="D52" s="23"/>
      <c r="E52" s="24"/>
      <c r="F52" s="32">
        <f t="shared" si="0"/>
        <v>0</v>
      </c>
      <c r="G52" s="2"/>
    </row>
    <row r="53" spans="1:7" ht="15.75" x14ac:dyDescent="0.3">
      <c r="A53" s="2"/>
      <c r="B53" s="31"/>
      <c r="C53" s="31"/>
      <c r="D53" s="23"/>
      <c r="E53" s="24"/>
      <c r="F53" s="32">
        <f t="shared" si="0"/>
        <v>0</v>
      </c>
      <c r="G53" s="2"/>
    </row>
    <row r="54" spans="1:7" ht="15.75" x14ac:dyDescent="0.3">
      <c r="A54" s="2"/>
      <c r="B54" s="31"/>
      <c r="C54" s="31"/>
      <c r="D54" s="23"/>
      <c r="E54" s="24"/>
      <c r="F54" s="32">
        <f t="shared" si="0"/>
        <v>0</v>
      </c>
      <c r="G54" s="2"/>
    </row>
    <row r="55" spans="1:7" ht="15.75" x14ac:dyDescent="0.3">
      <c r="A55" s="2"/>
      <c r="B55" s="31"/>
      <c r="C55" s="31"/>
      <c r="D55" s="23"/>
      <c r="E55" s="24"/>
      <c r="F55" s="32">
        <f t="shared" si="0"/>
        <v>0</v>
      </c>
      <c r="G55" s="2"/>
    </row>
    <row r="56" spans="1:7" ht="15.75" x14ac:dyDescent="0.3">
      <c r="A56" s="2"/>
      <c r="B56" s="31"/>
      <c r="C56" s="31"/>
      <c r="D56" s="23"/>
      <c r="E56" s="24"/>
      <c r="F56" s="32">
        <f t="shared" si="0"/>
        <v>0</v>
      </c>
      <c r="G56" s="2"/>
    </row>
    <row r="57" spans="1:7" ht="15.75" x14ac:dyDescent="0.3">
      <c r="A57" s="2"/>
      <c r="B57" s="31"/>
      <c r="C57" s="31"/>
      <c r="D57" s="23"/>
      <c r="E57" s="24"/>
      <c r="F57" s="32">
        <f t="shared" si="0"/>
        <v>0</v>
      </c>
      <c r="G57" s="2"/>
    </row>
    <row r="58" spans="1:7" ht="15.75" x14ac:dyDescent="0.3">
      <c r="A58" s="2"/>
      <c r="B58" s="31"/>
      <c r="C58" s="31"/>
      <c r="D58" s="23"/>
      <c r="E58" s="24"/>
      <c r="F58" s="32">
        <f t="shared" si="0"/>
        <v>0</v>
      </c>
      <c r="G58" s="2"/>
    </row>
    <row r="59" spans="1:7" ht="15.75" x14ac:dyDescent="0.3">
      <c r="A59" s="2"/>
      <c r="B59" s="31"/>
      <c r="C59" s="31"/>
      <c r="D59" s="23"/>
      <c r="E59" s="24"/>
      <c r="F59" s="32">
        <f t="shared" si="0"/>
        <v>0</v>
      </c>
      <c r="G59" s="2"/>
    </row>
    <row r="60" spans="1:7" ht="15.75" x14ac:dyDescent="0.3">
      <c r="A60" s="2"/>
      <c r="B60" s="31"/>
      <c r="C60" s="31"/>
      <c r="D60" s="23"/>
      <c r="E60" s="24"/>
      <c r="F60" s="32">
        <f t="shared" si="0"/>
        <v>0</v>
      </c>
      <c r="G60" s="2"/>
    </row>
    <row r="61" spans="1:7" ht="15.75" x14ac:dyDescent="0.3">
      <c r="A61" s="2"/>
      <c r="B61" s="31"/>
      <c r="C61" s="31"/>
      <c r="D61" s="23"/>
      <c r="E61" s="24"/>
      <c r="F61" s="32">
        <f t="shared" si="0"/>
        <v>0</v>
      </c>
      <c r="G61" s="2"/>
    </row>
    <row r="62" spans="1:7" ht="15.75" x14ac:dyDescent="0.3">
      <c r="A62" s="2"/>
      <c r="B62" s="31"/>
      <c r="C62" s="31"/>
      <c r="D62" s="23"/>
      <c r="E62" s="24"/>
      <c r="F62" s="32">
        <f t="shared" si="0"/>
        <v>0</v>
      </c>
      <c r="G62" s="2"/>
    </row>
    <row r="63" spans="1:7" ht="15.75" x14ac:dyDescent="0.3">
      <c r="A63" s="2"/>
      <c r="B63" s="31"/>
      <c r="C63" s="31"/>
      <c r="D63" s="23"/>
      <c r="E63" s="24"/>
      <c r="F63" s="32">
        <f t="shared" si="0"/>
        <v>0</v>
      </c>
      <c r="G63" s="2"/>
    </row>
    <row r="64" spans="1:7" ht="15.75" x14ac:dyDescent="0.3">
      <c r="A64" s="2"/>
      <c r="B64" s="31"/>
      <c r="C64" s="31"/>
      <c r="D64" s="23"/>
      <c r="E64" s="24"/>
      <c r="F64" s="32">
        <f t="shared" si="0"/>
        <v>0</v>
      </c>
      <c r="G64" s="2"/>
    </row>
    <row r="65" spans="1:7" ht="15.75" x14ac:dyDescent="0.3">
      <c r="A65" s="2"/>
      <c r="B65" s="31"/>
      <c r="C65" s="31"/>
      <c r="D65" s="23"/>
      <c r="E65" s="24"/>
      <c r="F65" s="32">
        <f t="shared" si="0"/>
        <v>0</v>
      </c>
      <c r="G65" s="2"/>
    </row>
    <row r="66" spans="1:7" ht="15.75" x14ac:dyDescent="0.3">
      <c r="A66" s="2"/>
      <c r="B66" s="31"/>
      <c r="C66" s="31"/>
      <c r="D66" s="23"/>
      <c r="E66" s="24"/>
      <c r="F66" s="32">
        <f t="shared" si="0"/>
        <v>0</v>
      </c>
      <c r="G66" s="2"/>
    </row>
    <row r="67" spans="1:7" ht="15.75" x14ac:dyDescent="0.3">
      <c r="A67" s="2"/>
      <c r="B67" s="31"/>
      <c r="C67" s="31"/>
      <c r="D67" s="23"/>
      <c r="E67" s="24"/>
      <c r="F67" s="32">
        <f t="shared" si="0"/>
        <v>0</v>
      </c>
      <c r="G67" s="2"/>
    </row>
    <row r="68" spans="1:7" ht="15.75" x14ac:dyDescent="0.3">
      <c r="A68" s="2"/>
      <c r="B68" s="31"/>
      <c r="C68" s="31"/>
      <c r="D68" s="23"/>
      <c r="E68" s="24"/>
      <c r="F68" s="32">
        <f t="shared" si="0"/>
        <v>0</v>
      </c>
      <c r="G68" s="2"/>
    </row>
    <row r="69" spans="1:7" ht="15.75" x14ac:dyDescent="0.3">
      <c r="A69" s="2"/>
      <c r="B69" s="2" t="s">
        <v>38</v>
      </c>
      <c r="C69" s="2" t="s">
        <v>38</v>
      </c>
      <c r="D69" s="33">
        <f>SUM(D49:D68)</f>
        <v>0</v>
      </c>
      <c r="E69" s="2"/>
      <c r="F69" s="32">
        <f>SUM(F49:F68)</f>
        <v>0</v>
      </c>
      <c r="G69" s="2"/>
    </row>
    <row r="70" spans="1:7" ht="15.75" x14ac:dyDescent="0.3">
      <c r="A70" s="2"/>
      <c r="B70" s="34" t="s">
        <v>173</v>
      </c>
      <c r="C70" s="2"/>
      <c r="D70" s="2"/>
      <c r="E70" s="2"/>
      <c r="F70" s="2"/>
      <c r="G70" s="2"/>
    </row>
    <row r="71" spans="1:7" ht="15.75" x14ac:dyDescent="0.3">
      <c r="A71" s="2"/>
      <c r="B71" s="2"/>
      <c r="C71" s="2"/>
      <c r="D71" s="2"/>
      <c r="E71" s="2"/>
      <c r="F71" s="2"/>
      <c r="G71" s="2"/>
    </row>
    <row r="72" spans="1:7" ht="15.75" x14ac:dyDescent="0.3">
      <c r="A72" s="2"/>
      <c r="B72" s="2"/>
      <c r="C72" s="2"/>
      <c r="D72" s="2"/>
      <c r="E72" s="2"/>
      <c r="F72" s="2"/>
      <c r="G72" s="2"/>
    </row>
    <row r="73" spans="1:7" ht="15.75" x14ac:dyDescent="0.3">
      <c r="A73" s="2"/>
      <c r="B73" s="2"/>
      <c r="C73" s="2"/>
      <c r="D73" s="2"/>
      <c r="E73" s="2"/>
      <c r="F73" s="2"/>
      <c r="G73" s="2"/>
    </row>
    <row r="74" spans="1:7" ht="18.75" x14ac:dyDescent="0.3">
      <c r="A74" s="46">
        <f>MAX(A$8:A73)+1</f>
        <v>4</v>
      </c>
      <c r="B74" s="47" t="s">
        <v>240</v>
      </c>
      <c r="C74" s="2"/>
      <c r="D74" s="2"/>
      <c r="E74" s="2"/>
      <c r="F74" s="2"/>
      <c r="G74" s="2"/>
    </row>
    <row r="75" spans="1:7" ht="47.25" x14ac:dyDescent="0.3">
      <c r="A75" s="2"/>
      <c r="B75" s="26" t="s">
        <v>241</v>
      </c>
      <c r="C75" s="26" t="s">
        <v>242</v>
      </c>
      <c r="D75" s="2"/>
      <c r="E75" s="2"/>
      <c r="F75" s="2"/>
      <c r="G75" s="2"/>
    </row>
    <row r="76" spans="1:7" ht="15.75" x14ac:dyDescent="0.3">
      <c r="A76" s="2"/>
      <c r="B76" s="27"/>
      <c r="C76" s="27"/>
      <c r="D76" s="2"/>
      <c r="E76" s="2"/>
      <c r="F76" s="2"/>
      <c r="G76" s="2"/>
    </row>
    <row r="77" spans="1:7" ht="15.75" x14ac:dyDescent="0.3">
      <c r="A77" s="2"/>
      <c r="B77" s="31"/>
      <c r="C77" s="31"/>
      <c r="D77" s="2"/>
      <c r="E77" s="2"/>
      <c r="F77" s="2"/>
      <c r="G77" s="2"/>
    </row>
    <row r="78" spans="1:7" ht="15.75" x14ac:dyDescent="0.3">
      <c r="A78" s="2"/>
      <c r="B78" s="31"/>
      <c r="C78" s="31"/>
      <c r="D78" s="2"/>
      <c r="E78" s="2"/>
      <c r="F78" s="2"/>
      <c r="G78" s="2"/>
    </row>
    <row r="79" spans="1:7" ht="15.75" x14ac:dyDescent="0.3">
      <c r="A79" s="2"/>
      <c r="B79" s="31"/>
      <c r="C79" s="31"/>
      <c r="D79" s="2"/>
      <c r="E79" s="2"/>
      <c r="F79" s="2"/>
      <c r="G79" s="2"/>
    </row>
    <row r="80" spans="1:7" ht="15.75" x14ac:dyDescent="0.3">
      <c r="A80" s="2"/>
      <c r="B80" s="31"/>
      <c r="C80" s="31"/>
      <c r="D80" s="2"/>
      <c r="E80" s="2"/>
      <c r="F80" s="2"/>
      <c r="G80" s="2"/>
    </row>
    <row r="81" spans="1:7" ht="15.75" x14ac:dyDescent="0.3">
      <c r="A81" s="2"/>
      <c r="B81" s="31"/>
      <c r="C81" s="31"/>
      <c r="D81" s="2"/>
      <c r="E81" s="2"/>
      <c r="F81" s="2"/>
      <c r="G81" s="2"/>
    </row>
    <row r="82" spans="1:7" ht="15.75" x14ac:dyDescent="0.3">
      <c r="A82" s="2"/>
      <c r="B82" s="31"/>
      <c r="C82" s="31"/>
      <c r="D82" s="2"/>
      <c r="E82" s="2"/>
      <c r="F82" s="2"/>
      <c r="G82" s="2"/>
    </row>
    <row r="83" spans="1:7" ht="15.75" x14ac:dyDescent="0.3">
      <c r="A83" s="2"/>
      <c r="B83" s="31"/>
      <c r="C83" s="31"/>
      <c r="D83" s="2"/>
      <c r="E83" s="2"/>
      <c r="F83" s="2"/>
      <c r="G83" s="2"/>
    </row>
    <row r="84" spans="1:7" ht="15.75" x14ac:dyDescent="0.3">
      <c r="A84" s="2"/>
      <c r="B84" s="31"/>
      <c r="C84" s="31"/>
      <c r="D84" s="2"/>
      <c r="E84" s="2"/>
      <c r="F84" s="2"/>
      <c r="G84" s="2"/>
    </row>
    <row r="85" spans="1:7" ht="15.75" x14ac:dyDescent="0.3">
      <c r="A85" s="2"/>
      <c r="B85" s="31"/>
      <c r="C85" s="31"/>
      <c r="D85" s="2"/>
      <c r="E85" s="2"/>
      <c r="F85" s="2"/>
      <c r="G85" s="2"/>
    </row>
    <row r="86" spans="1:7" ht="15.75" x14ac:dyDescent="0.3">
      <c r="A86" s="2"/>
      <c r="B86" s="2"/>
      <c r="C86" s="35">
        <f>ROWS(hp_classn_list)</f>
        <v>10</v>
      </c>
      <c r="D86" s="2"/>
      <c r="E86" s="2"/>
      <c r="F86" s="2"/>
      <c r="G86" s="2"/>
    </row>
    <row r="87" spans="1:7" ht="15.75" x14ac:dyDescent="0.3">
      <c r="A87" s="2"/>
      <c r="B87" s="34" t="s">
        <v>173</v>
      </c>
      <c r="C87" s="2"/>
      <c r="D87" s="2"/>
      <c r="E87" s="2"/>
      <c r="F87" s="2"/>
      <c r="G87" s="2"/>
    </row>
    <row r="88" spans="1:7" ht="15.75" x14ac:dyDescent="0.3">
      <c r="A88" s="2"/>
      <c r="B88" s="2"/>
      <c r="C88" s="2"/>
      <c r="D88" s="2"/>
      <c r="E88" s="2"/>
      <c r="F88" s="2"/>
      <c r="G88" s="2"/>
    </row>
    <row r="89" spans="1:7" ht="15.75" x14ac:dyDescent="0.3">
      <c r="A89" s="2"/>
      <c r="B89" s="2"/>
      <c r="C89" s="2"/>
      <c r="D89" s="2"/>
      <c r="E89" s="2"/>
      <c r="F89" s="2"/>
      <c r="G89" s="2"/>
    </row>
    <row r="90" spans="1:7" ht="15.75" x14ac:dyDescent="0.3">
      <c r="A90" s="2"/>
      <c r="B90" s="2"/>
      <c r="C90" s="2"/>
      <c r="D90" s="2"/>
      <c r="E90" s="2"/>
      <c r="F90" s="2"/>
      <c r="G90" s="2"/>
    </row>
    <row r="91" spans="1:7" ht="18.75" x14ac:dyDescent="0.3">
      <c r="A91" s="46">
        <f>MAX(A$8:A90)+1</f>
        <v>5</v>
      </c>
      <c r="B91" s="47" t="s">
        <v>24</v>
      </c>
      <c r="C91" s="2"/>
      <c r="D91" s="2"/>
      <c r="E91" s="2"/>
      <c r="F91" s="2"/>
      <c r="G91" s="2"/>
    </row>
    <row r="92" spans="1:7" ht="15.75" x14ac:dyDescent="0.3">
      <c r="A92" s="2"/>
      <c r="B92" s="2" t="s">
        <v>15</v>
      </c>
      <c r="C92" s="43">
        <v>365</v>
      </c>
      <c r="D92" s="2"/>
      <c r="E92" s="2"/>
      <c r="F92" s="2"/>
      <c r="G92" s="2"/>
    </row>
    <row r="93" spans="1:7" ht="15.75" x14ac:dyDescent="0.3">
      <c r="A93" s="2"/>
      <c r="B93" s="2" t="s">
        <v>16</v>
      </c>
      <c r="C93" s="43">
        <v>7</v>
      </c>
      <c r="D93" s="2"/>
      <c r="E93" s="2"/>
      <c r="F93" s="2"/>
      <c r="G93" s="2"/>
    </row>
    <row r="94" spans="1:7" ht="15.75" x14ac:dyDescent="0.3">
      <c r="A94" s="2"/>
      <c r="B94" s="2" t="s">
        <v>17</v>
      </c>
      <c r="C94" s="32">
        <f>ROUND(dpa/dpw,0)</f>
        <v>52</v>
      </c>
      <c r="D94" s="2"/>
      <c r="E94" s="2"/>
      <c r="F94" s="2"/>
      <c r="G94" s="2"/>
    </row>
    <row r="95" spans="1:7" ht="15.75" x14ac:dyDescent="0.3">
      <c r="A95" s="2"/>
      <c r="B95" s="2" t="s">
        <v>18</v>
      </c>
      <c r="C95" s="43">
        <v>2</v>
      </c>
      <c r="D95" s="2"/>
      <c r="E95" s="2"/>
      <c r="F95" s="2"/>
      <c r="G95" s="2"/>
    </row>
    <row r="96" spans="1:7" ht="15.75" x14ac:dyDescent="0.3">
      <c r="A96" s="2"/>
      <c r="B96" s="2" t="s">
        <v>19</v>
      </c>
      <c r="C96" s="32">
        <f>+wpa/wpfn</f>
        <v>26</v>
      </c>
      <c r="D96" s="2"/>
      <c r="E96" s="2"/>
      <c r="F96" s="2"/>
      <c r="G96" s="2"/>
    </row>
    <row r="97" spans="1:7" ht="15.75" x14ac:dyDescent="0.3">
      <c r="A97" s="2"/>
      <c r="B97" s="2"/>
      <c r="C97" s="22"/>
      <c r="D97" s="2"/>
      <c r="E97" s="2"/>
      <c r="F97" s="2"/>
      <c r="G97" s="2"/>
    </row>
    <row r="98" spans="1:7" ht="15.75" x14ac:dyDescent="0.3">
      <c r="A98" s="2"/>
      <c r="B98" s="2"/>
      <c r="C98" s="22"/>
      <c r="D98" s="2"/>
      <c r="E98" s="2"/>
      <c r="F98" s="2"/>
      <c r="G98" s="2"/>
    </row>
    <row r="99" spans="1:7" ht="15.75" x14ac:dyDescent="0.3">
      <c r="A99" s="2"/>
      <c r="B99" s="2"/>
      <c r="C99" s="22"/>
      <c r="D99" s="2"/>
      <c r="E99" s="2"/>
      <c r="F99" s="2"/>
      <c r="G99" s="2"/>
    </row>
    <row r="100" spans="1:7" ht="18.75" x14ac:dyDescent="0.3">
      <c r="A100" s="46">
        <f>MAX(A$8:A99)+1</f>
        <v>6</v>
      </c>
      <c r="B100" s="47" t="s">
        <v>150</v>
      </c>
      <c r="C100" s="2"/>
      <c r="D100" s="2"/>
      <c r="E100" s="2"/>
      <c r="F100" s="2"/>
      <c r="G100" s="2"/>
    </row>
    <row r="101" spans="1:7" ht="15.75" x14ac:dyDescent="0.3">
      <c r="A101" s="2"/>
      <c r="B101" s="26" t="s">
        <v>151</v>
      </c>
      <c r="C101" s="2"/>
      <c r="D101" s="2"/>
      <c r="E101" s="2"/>
      <c r="F101" s="2"/>
      <c r="G101" s="2"/>
    </row>
    <row r="102" spans="1:7" ht="15.75" x14ac:dyDescent="0.3">
      <c r="A102" s="2"/>
      <c r="B102" s="40" t="s">
        <v>116</v>
      </c>
      <c r="C102" s="2"/>
      <c r="D102" s="2"/>
      <c r="E102" s="2"/>
      <c r="F102" s="2"/>
      <c r="G102" s="2"/>
    </row>
    <row r="103" spans="1:7" ht="15.75" x14ac:dyDescent="0.3">
      <c r="A103" s="2"/>
      <c r="B103" s="37" t="s">
        <v>115</v>
      </c>
      <c r="C103" s="2"/>
      <c r="D103" s="2"/>
      <c r="E103" s="2"/>
      <c r="F103" s="2"/>
      <c r="G103" s="2"/>
    </row>
    <row r="104" spans="1:7" ht="15.75" x14ac:dyDescent="0.3">
      <c r="A104" s="2"/>
      <c r="B104" s="44">
        <f>COUNTA(cost_type_list)</f>
        <v>2</v>
      </c>
      <c r="C104" s="2"/>
      <c r="D104" s="2"/>
      <c r="E104" s="2"/>
      <c r="F104" s="2"/>
      <c r="G104" s="2"/>
    </row>
    <row r="105" spans="1:7" ht="15.75" x14ac:dyDescent="0.3">
      <c r="A105" s="2"/>
      <c r="B105" s="2"/>
      <c r="C105" s="2"/>
      <c r="D105" s="2"/>
      <c r="E105" s="2"/>
      <c r="F105" s="2"/>
      <c r="G105" s="2"/>
    </row>
    <row r="106" spans="1:7" ht="15.75" x14ac:dyDescent="0.3">
      <c r="A106" s="2"/>
      <c r="B106" s="2"/>
      <c r="C106" s="2"/>
      <c r="D106" s="2"/>
      <c r="E106" s="2"/>
      <c r="F106" s="2"/>
      <c r="G106" s="2"/>
    </row>
    <row r="107" spans="1:7" ht="15.75" x14ac:dyDescent="0.3">
      <c r="A107" s="2"/>
      <c r="B107" s="2"/>
      <c r="C107" s="2"/>
      <c r="D107" s="2"/>
      <c r="E107" s="2"/>
      <c r="F107" s="2"/>
      <c r="G107" s="2"/>
    </row>
    <row r="108" spans="1:7" ht="18.75" x14ac:dyDescent="0.3">
      <c r="A108" s="46">
        <f>MAX(A$8:A107)+1</f>
        <v>7</v>
      </c>
      <c r="B108" s="47" t="s">
        <v>243</v>
      </c>
      <c r="C108" s="2"/>
      <c r="D108" s="2"/>
      <c r="E108" s="2"/>
      <c r="F108" s="2"/>
      <c r="G108" s="2"/>
    </row>
    <row r="109" spans="1:7" ht="15.75" x14ac:dyDescent="0.3">
      <c r="A109" s="2"/>
      <c r="B109" s="26" t="s">
        <v>144</v>
      </c>
      <c r="C109" s="2"/>
      <c r="D109" s="2"/>
      <c r="E109" s="2"/>
      <c r="F109" s="2"/>
      <c r="G109" s="2"/>
    </row>
    <row r="110" spans="1:7" ht="15.75" x14ac:dyDescent="0.3">
      <c r="A110" s="2"/>
      <c r="B110" s="40" t="s">
        <v>137</v>
      </c>
      <c r="C110" s="2"/>
      <c r="D110" s="2"/>
      <c r="E110" s="2"/>
      <c r="F110" s="2"/>
      <c r="G110" s="2"/>
    </row>
    <row r="111" spans="1:7" ht="15.75" x14ac:dyDescent="0.3">
      <c r="A111" s="2"/>
      <c r="B111" s="37" t="s">
        <v>138</v>
      </c>
      <c r="C111" s="2"/>
      <c r="D111" s="2"/>
      <c r="E111" s="2"/>
      <c r="F111" s="2"/>
      <c r="G111" s="2"/>
    </row>
    <row r="112" spans="1:7" ht="15.75" x14ac:dyDescent="0.3">
      <c r="A112" s="2"/>
      <c r="B112" s="44">
        <f>COUNTA(hp_emp_type_list)</f>
        <v>2</v>
      </c>
      <c r="C112" s="2"/>
      <c r="D112" s="2"/>
      <c r="E112" s="2"/>
      <c r="F112" s="2"/>
      <c r="G112" s="2"/>
    </row>
    <row r="113" spans="1:7" ht="15.75" x14ac:dyDescent="0.3">
      <c r="A113" s="2"/>
      <c r="B113" s="2"/>
      <c r="C113" s="2"/>
      <c r="D113" s="2"/>
      <c r="E113" s="2"/>
      <c r="F113" s="2"/>
      <c r="G113" s="2"/>
    </row>
    <row r="114" spans="1:7" ht="15.75" x14ac:dyDescent="0.3">
      <c r="A114" s="2"/>
      <c r="B114" s="2"/>
      <c r="C114" s="2"/>
      <c r="D114" s="2"/>
      <c r="E114" s="2"/>
      <c r="F114" s="2"/>
      <c r="G114" s="2"/>
    </row>
    <row r="115" spans="1:7" ht="15.75" x14ac:dyDescent="0.3">
      <c r="A115" s="2"/>
      <c r="B115" s="2"/>
      <c r="C115" s="2"/>
      <c r="D115" s="2"/>
      <c r="E115" s="2"/>
      <c r="F115" s="2"/>
      <c r="G115" s="2"/>
    </row>
    <row r="116" spans="1:7" ht="18.75" x14ac:dyDescent="0.3">
      <c r="A116" s="46">
        <f>MAX(A$8:A115)+1</f>
        <v>8</v>
      </c>
      <c r="B116" s="47" t="s">
        <v>142</v>
      </c>
      <c r="C116" s="25">
        <f>COLUMNS($B:C)</f>
        <v>2</v>
      </c>
      <c r="D116" s="25">
        <f>COLUMNS($B:D)</f>
        <v>3</v>
      </c>
      <c r="E116" s="25">
        <f>COLUMNS($B:E)</f>
        <v>4</v>
      </c>
      <c r="F116" s="2"/>
      <c r="G116" s="2"/>
    </row>
    <row r="117" spans="1:7" ht="94.5" x14ac:dyDescent="0.3">
      <c r="A117" s="2"/>
      <c r="B117" s="26" t="s">
        <v>143</v>
      </c>
      <c r="C117" s="26" t="s">
        <v>167</v>
      </c>
      <c r="D117" s="26" t="s">
        <v>168</v>
      </c>
      <c r="E117" s="26" t="s">
        <v>187</v>
      </c>
      <c r="F117" s="2"/>
      <c r="G117" s="2"/>
    </row>
    <row r="118" spans="1:7" ht="15.75" x14ac:dyDescent="0.3">
      <c r="A118" s="2"/>
      <c r="B118" s="40" t="s">
        <v>139</v>
      </c>
      <c r="C118" s="45">
        <v>1</v>
      </c>
      <c r="D118" s="45">
        <v>1</v>
      </c>
      <c r="E118" s="40" t="s">
        <v>137</v>
      </c>
      <c r="F118" s="2"/>
      <c r="G118" s="2"/>
    </row>
    <row r="119" spans="1:7" ht="15.75" x14ac:dyDescent="0.3">
      <c r="A119" s="2"/>
      <c r="B119" s="37" t="s">
        <v>140</v>
      </c>
      <c r="C119" s="13">
        <v>0</v>
      </c>
      <c r="D119" s="13">
        <v>1</v>
      </c>
      <c r="E119" s="37" t="s">
        <v>137</v>
      </c>
      <c r="F119" s="2"/>
      <c r="G119" s="2"/>
    </row>
    <row r="120" spans="1:7" ht="15.75" x14ac:dyDescent="0.3">
      <c r="A120" s="2"/>
      <c r="B120" s="37" t="s">
        <v>138</v>
      </c>
      <c r="C120" s="13">
        <v>0</v>
      </c>
      <c r="D120" s="13">
        <v>0</v>
      </c>
      <c r="E120" s="37" t="s">
        <v>138</v>
      </c>
      <c r="F120" s="2"/>
      <c r="G120" s="2"/>
    </row>
    <row r="121" spans="1:7" ht="15.75" x14ac:dyDescent="0.3">
      <c r="A121" s="2"/>
      <c r="B121" s="2"/>
      <c r="C121" s="2"/>
      <c r="D121" s="2"/>
      <c r="E121" s="2"/>
      <c r="F121" s="2"/>
      <c r="G121" s="2"/>
    </row>
    <row r="122" spans="1:7" ht="15.75" x14ac:dyDescent="0.3">
      <c r="A122" s="2"/>
      <c r="B122" s="2"/>
      <c r="C122" s="2"/>
      <c r="D122" s="2"/>
    </row>
    <row r="123" spans="1:7" ht="15.75" x14ac:dyDescent="0.3">
      <c r="A123" s="2"/>
      <c r="B123" s="2"/>
      <c r="C123" s="2"/>
      <c r="D123" s="2"/>
    </row>
    <row r="124" spans="1:7" ht="18.75" x14ac:dyDescent="0.3">
      <c r="A124" s="46">
        <f>MAX(A$8:A123)+1</f>
        <v>9</v>
      </c>
      <c r="B124" s="47" t="s">
        <v>195</v>
      </c>
      <c r="C124" s="2"/>
      <c r="D124" s="2"/>
    </row>
    <row r="125" spans="1:7" ht="15.75" x14ac:dyDescent="0.3">
      <c r="A125" s="2"/>
      <c r="B125" s="2" t="s">
        <v>196</v>
      </c>
      <c r="C125" s="37" t="s">
        <v>197</v>
      </c>
      <c r="D125" s="2"/>
    </row>
  </sheetData>
  <sheetProtection sheet="1" objects="1" scenarios="1"/>
  <mergeCells count="1">
    <mergeCell ref="D26:G27"/>
  </mergeCells>
  <phoneticPr fontId="30" type="noConversion"/>
  <dataValidations count="1">
    <dataValidation type="list" allowBlank="1" showInputMessage="1" showErrorMessage="1" sqref="F36" xr:uid="{8CC2BA3F-23D8-4812-BDAF-4679BBE858D5}">
      <formula1>"1,2,3,4,5"</formula1>
    </dataValidation>
  </dataValidations>
  <pageMargins left="0.59055118110236227" right="0.39370078740157483" top="0.39370078740157483" bottom="0.59055118110236227" header="0.19685039370078741" footer="0.19685039370078741"/>
  <pageSetup paperSize="9" scale="84" fitToHeight="0" orientation="portrait" horizontalDpi="300" verticalDpi="300" r:id="rId1"/>
  <rowBreaks count="2" manualBreakCount="2">
    <brk id="73" max="7" man="1"/>
    <brk id="90" max="7"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P169"/>
  <sheetViews>
    <sheetView showGridLines="0" zoomScaleNormal="100" zoomScaleSheetLayoutView="70" zoomScalePageLayoutView="60" workbookViewId="0">
      <pane xSplit="4" ySplit="12" topLeftCell="E13" activePane="bottomRight" state="frozen"/>
      <selection pane="topRight" activeCell="E1" sqref="E1"/>
      <selection pane="bottomLeft" activeCell="A13" sqref="A13"/>
      <selection pane="bottomRight" activeCell="D17" sqref="D17"/>
    </sheetView>
  </sheetViews>
  <sheetFormatPr defaultColWidth="8.85546875" defaultRowHeight="15.75" x14ac:dyDescent="0.3"/>
  <cols>
    <col min="1" max="1" width="5.7109375" style="153" customWidth="1"/>
    <col min="2" max="2" width="35.7109375" style="153" customWidth="1"/>
    <col min="3" max="3" width="12.7109375" style="153" customWidth="1"/>
    <col min="4" max="4" width="13.85546875" style="153" customWidth="1"/>
    <col min="5" max="5" width="10.7109375" style="153" customWidth="1"/>
    <col min="6" max="6" width="11.140625" style="153" customWidth="1"/>
    <col min="7" max="7" width="12.140625" style="153" customWidth="1"/>
    <col min="8" max="14" width="10.7109375" style="153" customWidth="1"/>
    <col min="15" max="30" width="13.7109375" style="153" customWidth="1"/>
    <col min="31" max="32" width="9.28515625" style="153" customWidth="1"/>
    <col min="33" max="34" width="10.7109375" style="153" customWidth="1"/>
    <col min="35" max="36" width="13.7109375" style="153" customWidth="1"/>
    <col min="37" max="37" width="11.7109375" style="153" customWidth="1"/>
    <col min="38" max="38" width="13.7109375" style="153" customWidth="1"/>
    <col min="39" max="59" width="11.7109375" style="153" customWidth="1"/>
    <col min="60" max="60" width="18.140625" style="153" customWidth="1"/>
    <col min="61" max="81" width="13.7109375" style="153" customWidth="1"/>
    <col min="82" max="82" width="12.42578125" style="153" customWidth="1"/>
    <col min="83" max="83" width="12.7109375" style="153" customWidth="1"/>
    <col min="84" max="84" width="10.7109375" style="153" customWidth="1"/>
    <col min="85" max="85" width="12.7109375" style="153" customWidth="1"/>
    <col min="86" max="87" width="24.7109375" style="153" customWidth="1"/>
    <col min="88" max="92" width="10.7109375" style="153" customWidth="1"/>
    <col min="93" max="16384" width="8.85546875" style="153"/>
  </cols>
  <sheetData>
    <row r="1" spans="1:93" x14ac:dyDescent="0.3">
      <c r="A1" s="153" t="str">
        <f>+DSO</f>
        <v>Your Organisation</v>
      </c>
      <c r="AJ1" s="164"/>
      <c r="AK1" s="165"/>
      <c r="AM1" s="165" t="str">
        <f ca="1">IF(AND(SUM(AM13:AM113)&gt;0,AM12=inactive),"ERROR","")</f>
        <v/>
      </c>
      <c r="AN1" s="165" t="str">
        <f t="shared" ref="AN1:BF1" ca="1" si="0">IF(AND(SUM(AN13:AN113)&gt;0,AN12=inactive),"ERROR","")</f>
        <v/>
      </c>
      <c r="AO1" s="165" t="str">
        <f t="shared" ca="1" si="0"/>
        <v/>
      </c>
      <c r="AP1" s="165" t="str">
        <f t="shared" ca="1" si="0"/>
        <v/>
      </c>
      <c r="AQ1" s="165" t="str">
        <f t="shared" ca="1" si="0"/>
        <v/>
      </c>
      <c r="AR1" s="165" t="str">
        <f t="shared" ca="1" si="0"/>
        <v/>
      </c>
      <c r="AS1" s="165" t="str">
        <f t="shared" ca="1" si="0"/>
        <v/>
      </c>
      <c r="AT1" s="165" t="str">
        <f t="shared" ca="1" si="0"/>
        <v/>
      </c>
      <c r="AU1" s="165" t="str">
        <f t="shared" ca="1" si="0"/>
        <v/>
      </c>
      <c r="AV1" s="165" t="str">
        <f t="shared" ca="1" si="0"/>
        <v/>
      </c>
      <c r="AW1" s="165" t="str">
        <f t="shared" ca="1" si="0"/>
        <v/>
      </c>
      <c r="AX1" s="165" t="str">
        <f t="shared" ca="1" si="0"/>
        <v/>
      </c>
      <c r="AY1" s="165" t="str">
        <f t="shared" ca="1" si="0"/>
        <v/>
      </c>
      <c r="AZ1" s="165" t="str">
        <f t="shared" ca="1" si="0"/>
        <v/>
      </c>
      <c r="BA1" s="165" t="str">
        <f t="shared" ca="1" si="0"/>
        <v/>
      </c>
      <c r="BB1" s="165" t="str">
        <f t="shared" ca="1" si="0"/>
        <v/>
      </c>
      <c r="BC1" s="165" t="str">
        <f t="shared" ca="1" si="0"/>
        <v/>
      </c>
      <c r="BD1" s="165" t="str">
        <f t="shared" ca="1" si="0"/>
        <v/>
      </c>
      <c r="BE1" s="165" t="str">
        <f t="shared" ca="1" si="0"/>
        <v/>
      </c>
      <c r="BF1" s="165" t="str">
        <f t="shared" ca="1" si="0"/>
        <v/>
      </c>
      <c r="BG1" s="166"/>
      <c r="BH1" s="166"/>
    </row>
    <row r="2" spans="1:93" x14ac:dyDescent="0.3">
      <c r="A2" s="154" t="str">
        <f>+title</f>
        <v xml:space="preserve">Single Product Costing &amp; Pricing Model </v>
      </c>
      <c r="AM2" s="164" t="s">
        <v>202</v>
      </c>
    </row>
    <row r="3" spans="1:93" x14ac:dyDescent="0.3">
      <c r="A3" s="157" t="str">
        <f ca="1">program_title&amp;" "&amp;year&amp;+" Rev"&amp;+current_rev</f>
        <v xml:space="preserve">  RevA</v>
      </c>
    </row>
    <row r="4" spans="1:93" x14ac:dyDescent="0.3">
      <c r="A4" s="157"/>
    </row>
    <row r="5" spans="1:93" ht="30" x14ac:dyDescent="0.4">
      <c r="A5" s="155" t="str">
        <f ca="1">RIGHT(CELL("filename",A5),LEN(CELL("filename",A5))-FIND("]",CELL("filename",A5)))</f>
        <v>People</v>
      </c>
      <c r="CC5" s="167"/>
      <c r="CD5" s="167"/>
    </row>
    <row r="6" spans="1:93" x14ac:dyDescent="0.3">
      <c r="B6" s="168" t="str">
        <f>SUBSTITUTE(ADDRESS(1,COLUMN(),4),"1","")</f>
        <v>B</v>
      </c>
      <c r="C6" s="168" t="str">
        <f t="shared" ref="C6:AL6" si="1">SUBSTITUTE(ADDRESS(1,COLUMN(),4),"1","")</f>
        <v>C</v>
      </c>
      <c r="D6" s="168" t="str">
        <f t="shared" si="1"/>
        <v>D</v>
      </c>
      <c r="E6" s="168" t="str">
        <f t="shared" si="1"/>
        <v>E</v>
      </c>
      <c r="F6" s="168" t="str">
        <f t="shared" si="1"/>
        <v>F</v>
      </c>
      <c r="G6" s="168" t="str">
        <f t="shared" si="1"/>
        <v>G</v>
      </c>
      <c r="H6" s="168" t="str">
        <f t="shared" si="1"/>
        <v>H</v>
      </c>
      <c r="I6" s="168" t="str">
        <f t="shared" si="1"/>
        <v>I</v>
      </c>
      <c r="J6" s="168" t="str">
        <f t="shared" si="1"/>
        <v>J</v>
      </c>
      <c r="K6" s="168" t="str">
        <f t="shared" si="1"/>
        <v>K</v>
      </c>
      <c r="L6" s="168" t="str">
        <f t="shared" si="1"/>
        <v>L</v>
      </c>
      <c r="M6" s="168" t="str">
        <f t="shared" si="1"/>
        <v>M</v>
      </c>
      <c r="N6" s="168" t="str">
        <f t="shared" si="1"/>
        <v>N</v>
      </c>
      <c r="O6" s="168" t="str">
        <f t="shared" si="1"/>
        <v>O</v>
      </c>
      <c r="P6" s="168" t="str">
        <f t="shared" si="1"/>
        <v>P</v>
      </c>
      <c r="Q6" s="168" t="str">
        <f t="shared" si="1"/>
        <v>Q</v>
      </c>
      <c r="R6" s="168" t="str">
        <f t="shared" si="1"/>
        <v>R</v>
      </c>
      <c r="S6" s="168" t="str">
        <f t="shared" si="1"/>
        <v>S</v>
      </c>
      <c r="T6" s="168" t="str">
        <f t="shared" si="1"/>
        <v>T</v>
      </c>
      <c r="U6" s="168" t="str">
        <f t="shared" si="1"/>
        <v>U</v>
      </c>
      <c r="V6" s="168" t="str">
        <f t="shared" si="1"/>
        <v>V</v>
      </c>
      <c r="W6" s="168" t="str">
        <f t="shared" si="1"/>
        <v>W</v>
      </c>
      <c r="X6" s="168" t="str">
        <f t="shared" si="1"/>
        <v>X</v>
      </c>
      <c r="Y6" s="168" t="str">
        <f t="shared" si="1"/>
        <v>Y</v>
      </c>
      <c r="Z6" s="168" t="str">
        <f t="shared" si="1"/>
        <v>Z</v>
      </c>
      <c r="AA6" s="168" t="str">
        <f t="shared" si="1"/>
        <v>AA</v>
      </c>
      <c r="AB6" s="168" t="str">
        <f t="shared" si="1"/>
        <v>AB</v>
      </c>
      <c r="AC6" s="168" t="str">
        <f t="shared" si="1"/>
        <v>AC</v>
      </c>
      <c r="AD6" s="168" t="str">
        <f t="shared" si="1"/>
        <v>AD</v>
      </c>
      <c r="AE6" s="168" t="str">
        <f t="shared" si="1"/>
        <v>AE</v>
      </c>
      <c r="AF6" s="168" t="str">
        <f t="shared" si="1"/>
        <v>AF</v>
      </c>
      <c r="AG6" s="168" t="str">
        <f t="shared" si="1"/>
        <v>AG</v>
      </c>
      <c r="AH6" s="168" t="str">
        <f t="shared" si="1"/>
        <v>AH</v>
      </c>
      <c r="AI6" s="168" t="str">
        <f t="shared" si="1"/>
        <v>AI</v>
      </c>
      <c r="AJ6" s="168" t="str">
        <f t="shared" si="1"/>
        <v>AJ</v>
      </c>
      <c r="AK6" s="168" t="str">
        <f t="shared" si="1"/>
        <v>AK</v>
      </c>
      <c r="AL6" s="168" t="str">
        <f t="shared" si="1"/>
        <v>AL</v>
      </c>
      <c r="AM6" s="169" t="s">
        <v>161</v>
      </c>
      <c r="AO6" s="170"/>
      <c r="AP6" s="170"/>
      <c r="AQ6" s="170"/>
      <c r="AR6" s="170"/>
      <c r="AS6" s="170"/>
      <c r="AT6" s="170"/>
      <c r="AU6" s="170"/>
      <c r="AV6" s="170"/>
      <c r="AW6" s="170"/>
      <c r="AX6" s="170"/>
      <c r="AY6" s="170"/>
      <c r="AZ6" s="170"/>
      <c r="BA6" s="170"/>
      <c r="BB6" s="170"/>
      <c r="BC6" s="170"/>
      <c r="BD6" s="170"/>
      <c r="BE6" s="170"/>
      <c r="BF6" s="170"/>
      <c r="BG6" s="168" t="str">
        <f t="shared" ref="BG6:BH6" si="2">SUBSTITUTE(ADDRESS(1,COLUMN(),4),"1","")</f>
        <v>BG</v>
      </c>
      <c r="BH6" s="168" t="str">
        <f t="shared" si="2"/>
        <v>BH</v>
      </c>
      <c r="BI6" s="169" t="s">
        <v>161</v>
      </c>
      <c r="BJ6" s="170"/>
      <c r="BK6" s="170"/>
      <c r="BL6" s="170"/>
      <c r="BM6" s="170"/>
      <c r="BN6" s="170"/>
      <c r="BO6" s="170"/>
      <c r="BP6" s="170"/>
      <c r="BQ6" s="170"/>
      <c r="BR6" s="170"/>
      <c r="BS6" s="170"/>
      <c r="BT6" s="170"/>
      <c r="BU6" s="170"/>
      <c r="BV6" s="170"/>
      <c r="BW6" s="170"/>
      <c r="BX6" s="170"/>
      <c r="BY6" s="170"/>
      <c r="BZ6" s="170"/>
      <c r="CA6" s="170"/>
      <c r="CB6" s="170"/>
      <c r="CC6" s="168" t="str">
        <f t="shared" ref="CC6:CD6" si="3">SUBSTITUTE(ADDRESS(1,COLUMN(),4),"1","")</f>
        <v>CC</v>
      </c>
      <c r="CD6" s="168" t="str">
        <f t="shared" si="3"/>
        <v>CD</v>
      </c>
      <c r="CE6" s="168" t="str">
        <f t="shared" ref="CE6:CJ6" si="4">SUBSTITUTE(ADDRESS(1,COLUMN(),4),"1","")</f>
        <v>CE</v>
      </c>
      <c r="CF6" s="168" t="str">
        <f t="shared" si="4"/>
        <v>CF</v>
      </c>
      <c r="CG6" s="168" t="str">
        <f t="shared" si="4"/>
        <v>CG</v>
      </c>
      <c r="CH6" s="168" t="str">
        <f t="shared" si="4"/>
        <v>CH</v>
      </c>
      <c r="CI6" s="168" t="str">
        <f t="shared" si="4"/>
        <v>CI</v>
      </c>
      <c r="CJ6" s="168" t="str">
        <f t="shared" si="4"/>
        <v>CJ</v>
      </c>
    </row>
    <row r="7" spans="1:93" x14ac:dyDescent="0.3">
      <c r="B7" s="168" t="s">
        <v>27</v>
      </c>
      <c r="C7" s="171" t="s">
        <v>88</v>
      </c>
      <c r="D7" s="171" t="s">
        <v>88</v>
      </c>
      <c r="E7" s="171" t="s">
        <v>27</v>
      </c>
      <c r="F7" s="171" t="s">
        <v>27</v>
      </c>
      <c r="G7" s="171" t="s">
        <v>27</v>
      </c>
      <c r="H7" s="171" t="s">
        <v>28</v>
      </c>
      <c r="I7" s="171" t="s">
        <v>29</v>
      </c>
      <c r="J7" s="171" t="s">
        <v>215</v>
      </c>
      <c r="K7" s="171" t="s">
        <v>212</v>
      </c>
      <c r="L7" s="171" t="s">
        <v>211</v>
      </c>
      <c r="M7" s="171" t="s">
        <v>213</v>
      </c>
      <c r="N7" s="171" t="s">
        <v>214</v>
      </c>
      <c r="O7" s="171" t="s">
        <v>30</v>
      </c>
      <c r="P7" s="171" t="s">
        <v>31</v>
      </c>
      <c r="Q7" s="171" t="s">
        <v>32</v>
      </c>
      <c r="R7" s="171" t="s">
        <v>216</v>
      </c>
      <c r="S7" s="171" t="s">
        <v>27</v>
      </c>
      <c r="T7" s="171" t="s">
        <v>217</v>
      </c>
      <c r="U7" s="171" t="s">
        <v>218</v>
      </c>
      <c r="V7" s="171" t="s">
        <v>219</v>
      </c>
      <c r="W7" s="171" t="s">
        <v>220</v>
      </c>
      <c r="X7" s="171" t="s">
        <v>221</v>
      </c>
      <c r="Y7" s="171" t="s">
        <v>289</v>
      </c>
      <c r="Z7" s="171" t="s">
        <v>222</v>
      </c>
      <c r="AA7" s="171" t="s">
        <v>223</v>
      </c>
      <c r="AB7" s="171" t="s">
        <v>27</v>
      </c>
      <c r="AC7" s="171" t="s">
        <v>224</v>
      </c>
      <c r="AD7" s="171" t="s">
        <v>290</v>
      </c>
      <c r="AE7" s="171" t="s">
        <v>88</v>
      </c>
      <c r="AF7" s="171" t="s">
        <v>88</v>
      </c>
      <c r="AG7" s="171" t="s">
        <v>225</v>
      </c>
      <c r="AH7" s="171" t="s">
        <v>226</v>
      </c>
      <c r="AI7" s="171" t="s">
        <v>291</v>
      </c>
      <c r="AJ7" s="171" t="s">
        <v>292</v>
      </c>
      <c r="AK7" s="168" t="s">
        <v>27</v>
      </c>
      <c r="AL7" s="168" t="s">
        <v>293</v>
      </c>
      <c r="AM7" s="168">
        <f>COLUMNS($AM:AM)</f>
        <v>1</v>
      </c>
      <c r="AN7" s="168">
        <f>COLUMNS($AM:AN)</f>
        <v>2</v>
      </c>
      <c r="AO7" s="168">
        <f>COLUMNS($AM:AO)</f>
        <v>3</v>
      </c>
      <c r="AP7" s="168">
        <f>COLUMNS($AM:AP)</f>
        <v>4</v>
      </c>
      <c r="AQ7" s="168">
        <f>COLUMNS($AM:AQ)</f>
        <v>5</v>
      </c>
      <c r="AR7" s="168">
        <f>COLUMNS($AM:AR)</f>
        <v>6</v>
      </c>
      <c r="AS7" s="168">
        <f>COLUMNS($AM:AS)</f>
        <v>7</v>
      </c>
      <c r="AT7" s="168">
        <f>COLUMNS($AM:AT)</f>
        <v>8</v>
      </c>
      <c r="AU7" s="168">
        <f>COLUMNS($AM:AU)</f>
        <v>9</v>
      </c>
      <c r="AV7" s="168">
        <f>COLUMNS($AM:AV)</f>
        <v>10</v>
      </c>
      <c r="AW7" s="168">
        <f>COLUMNS($AM:AW)</f>
        <v>11</v>
      </c>
      <c r="AX7" s="168">
        <f>COLUMNS($AM:AX)</f>
        <v>12</v>
      </c>
      <c r="AY7" s="168">
        <f>COLUMNS($AM:AY)</f>
        <v>13</v>
      </c>
      <c r="AZ7" s="168">
        <f>COLUMNS($AM:AZ)</f>
        <v>14</v>
      </c>
      <c r="BA7" s="168">
        <f>COLUMNS($AM:BA)</f>
        <v>15</v>
      </c>
      <c r="BB7" s="168">
        <f>COLUMNS($AM:BB)</f>
        <v>16</v>
      </c>
      <c r="BC7" s="168">
        <f>COLUMNS($AM:BC)</f>
        <v>17</v>
      </c>
      <c r="BD7" s="168">
        <f>COLUMNS($AM:BD)</f>
        <v>18</v>
      </c>
      <c r="BE7" s="168">
        <f>COLUMNS($AM:BE)</f>
        <v>19</v>
      </c>
      <c r="BF7" s="168">
        <f>COLUMNS($AM:BF)</f>
        <v>20</v>
      </c>
      <c r="BG7" s="168" t="s">
        <v>294</v>
      </c>
      <c r="BH7" s="168" t="s">
        <v>295</v>
      </c>
      <c r="BI7" s="168">
        <f>COLUMNS($BI:BI)</f>
        <v>1</v>
      </c>
      <c r="BJ7" s="168">
        <f>COLUMNS($BI:BJ)</f>
        <v>2</v>
      </c>
      <c r="BK7" s="168">
        <f>COLUMNS($BI:BK)</f>
        <v>3</v>
      </c>
      <c r="BL7" s="168">
        <f>COLUMNS($BI:BL)</f>
        <v>4</v>
      </c>
      <c r="BM7" s="168">
        <f>COLUMNS($BI:BM)</f>
        <v>5</v>
      </c>
      <c r="BN7" s="168">
        <f>COLUMNS($BI:BN)</f>
        <v>6</v>
      </c>
      <c r="BO7" s="168">
        <f>COLUMNS($BI:BO)</f>
        <v>7</v>
      </c>
      <c r="BP7" s="168">
        <f>COLUMNS($BI:BP)</f>
        <v>8</v>
      </c>
      <c r="BQ7" s="168">
        <f>COLUMNS($BI:BQ)</f>
        <v>9</v>
      </c>
      <c r="BR7" s="168">
        <f>COLUMNS($BI:BR)</f>
        <v>10</v>
      </c>
      <c r="BS7" s="168">
        <f>COLUMNS($BI:BS)</f>
        <v>11</v>
      </c>
      <c r="BT7" s="168">
        <f>COLUMNS($BI:BT)</f>
        <v>12</v>
      </c>
      <c r="BU7" s="168">
        <f>COLUMNS($BI:BU)</f>
        <v>13</v>
      </c>
      <c r="BV7" s="168">
        <f>COLUMNS($BI:BV)</f>
        <v>14</v>
      </c>
      <c r="BW7" s="168">
        <f>COLUMNS($BI:BW)</f>
        <v>15</v>
      </c>
      <c r="BX7" s="168">
        <f>COLUMNS($BI:BX)</f>
        <v>16</v>
      </c>
      <c r="BY7" s="168">
        <f>COLUMNS($BI:BY)</f>
        <v>17</v>
      </c>
      <c r="BZ7" s="168">
        <f>COLUMNS($BI:BZ)</f>
        <v>18</v>
      </c>
      <c r="CA7" s="168">
        <f>COLUMNS($BI:CA)</f>
        <v>19</v>
      </c>
      <c r="CB7" s="168">
        <f>COLUMNS($BI:CB)</f>
        <v>20</v>
      </c>
      <c r="CC7" s="168" t="s">
        <v>296</v>
      </c>
      <c r="CD7" s="168" t="s">
        <v>297</v>
      </c>
      <c r="CE7" s="168" t="s">
        <v>88</v>
      </c>
      <c r="CF7" s="168" t="s">
        <v>27</v>
      </c>
      <c r="CG7" s="168" t="s">
        <v>299</v>
      </c>
      <c r="CH7" s="168" t="s">
        <v>298</v>
      </c>
      <c r="CI7" s="168" t="s">
        <v>300</v>
      </c>
      <c r="CJ7" s="168" t="s">
        <v>301</v>
      </c>
    </row>
    <row r="9" spans="1:93" x14ac:dyDescent="0.3">
      <c r="B9" s="153" t="s">
        <v>33</v>
      </c>
      <c r="E9" s="172">
        <f>SUBTOTAL(9,E13:E113)</f>
        <v>0</v>
      </c>
      <c r="I9" s="173">
        <f t="shared" ref="I9:AA9" si="5">SUBTOTAL(9,I13:I113)</f>
        <v>0</v>
      </c>
      <c r="J9" s="173">
        <f t="shared" si="5"/>
        <v>0</v>
      </c>
      <c r="K9" s="173">
        <f t="shared" si="5"/>
        <v>0</v>
      </c>
      <c r="L9" s="173">
        <f t="shared" si="5"/>
        <v>0</v>
      </c>
      <c r="M9" s="173">
        <f t="shared" si="5"/>
        <v>0</v>
      </c>
      <c r="N9" s="173">
        <f t="shared" si="5"/>
        <v>0</v>
      </c>
      <c r="O9" s="173">
        <f t="shared" si="5"/>
        <v>0</v>
      </c>
      <c r="P9" s="173">
        <f t="shared" si="5"/>
        <v>0</v>
      </c>
      <c r="Q9" s="173">
        <f t="shared" si="5"/>
        <v>0</v>
      </c>
      <c r="R9" s="173">
        <f t="shared" si="5"/>
        <v>0</v>
      </c>
      <c r="S9" s="173">
        <f t="shared" si="5"/>
        <v>0</v>
      </c>
      <c r="T9" s="173">
        <f t="shared" si="5"/>
        <v>0</v>
      </c>
      <c r="U9" s="173">
        <f t="shared" si="5"/>
        <v>0</v>
      </c>
      <c r="V9" s="173">
        <f t="shared" si="5"/>
        <v>0</v>
      </c>
      <c r="W9" s="173">
        <f t="shared" si="5"/>
        <v>0</v>
      </c>
      <c r="X9" s="173">
        <f t="shared" si="5"/>
        <v>0</v>
      </c>
      <c r="Y9" s="173">
        <f t="shared" si="5"/>
        <v>0</v>
      </c>
      <c r="Z9" s="173">
        <f t="shared" si="5"/>
        <v>0</v>
      </c>
      <c r="AA9" s="173">
        <f t="shared" si="5"/>
        <v>0</v>
      </c>
      <c r="AB9" s="173"/>
      <c r="AC9" s="173">
        <f>SUBTOTAL(9,AC13:AC113)</f>
        <v>0</v>
      </c>
      <c r="AD9" s="173">
        <f>SUBTOTAL(9,AD13:AD113)</f>
        <v>0</v>
      </c>
      <c r="AG9" s="172">
        <f>SUBTOTAL(9,AG13:AG113)</f>
        <v>0</v>
      </c>
      <c r="AI9" s="173">
        <f>SUBTOTAL(9,AI13:AI113)</f>
        <v>0</v>
      </c>
      <c r="AJ9" s="172">
        <f>SUBTOTAL(9,AJ13:AJ113)</f>
        <v>0</v>
      </c>
      <c r="AL9" s="172">
        <f>SUBTOTAL(9,AL13:AL113)</f>
        <v>0</v>
      </c>
      <c r="BI9" s="172">
        <f t="shared" ref="BI9:CD9" ca="1" si="6">SUBTOTAL(9,BI13:BI113)</f>
        <v>0</v>
      </c>
      <c r="BJ9" s="172">
        <f t="shared" si="6"/>
        <v>0</v>
      </c>
      <c r="BK9" s="172">
        <f t="shared" si="6"/>
        <v>0</v>
      </c>
      <c r="BL9" s="172">
        <f t="shared" si="6"/>
        <v>0</v>
      </c>
      <c r="BM9" s="172">
        <f t="shared" si="6"/>
        <v>0</v>
      </c>
      <c r="BN9" s="172">
        <f t="shared" si="6"/>
        <v>0</v>
      </c>
      <c r="BO9" s="172">
        <f t="shared" si="6"/>
        <v>0</v>
      </c>
      <c r="BP9" s="172">
        <f t="shared" si="6"/>
        <v>0</v>
      </c>
      <c r="BQ9" s="172">
        <f t="shared" si="6"/>
        <v>0</v>
      </c>
      <c r="BR9" s="172">
        <f t="shared" si="6"/>
        <v>0</v>
      </c>
      <c r="BS9" s="172">
        <f t="shared" si="6"/>
        <v>0</v>
      </c>
      <c r="BT9" s="172">
        <f t="shared" si="6"/>
        <v>0</v>
      </c>
      <c r="BU9" s="172">
        <f t="shared" si="6"/>
        <v>0</v>
      </c>
      <c r="BV9" s="172">
        <f t="shared" si="6"/>
        <v>0</v>
      </c>
      <c r="BW9" s="172">
        <f t="shared" si="6"/>
        <v>0</v>
      </c>
      <c r="BX9" s="172">
        <f t="shared" si="6"/>
        <v>0</v>
      </c>
      <c r="BY9" s="172">
        <f t="shared" si="6"/>
        <v>0</v>
      </c>
      <c r="BZ9" s="172">
        <f t="shared" si="6"/>
        <v>0</v>
      </c>
      <c r="CA9" s="172">
        <f t="shared" si="6"/>
        <v>0</v>
      </c>
      <c r="CB9" s="172">
        <f t="shared" si="6"/>
        <v>0</v>
      </c>
      <c r="CC9" s="172">
        <f t="shared" ca="1" si="6"/>
        <v>0</v>
      </c>
      <c r="CD9" s="172">
        <f t="shared" ca="1" si="6"/>
        <v>0</v>
      </c>
      <c r="CJ9" s="172">
        <f>SUBTOTAL(9,CJ13:CJ113)</f>
        <v>0</v>
      </c>
    </row>
    <row r="10" spans="1:93" ht="16.5" thickBot="1" x14ac:dyDescent="0.35"/>
    <row r="11" spans="1:93" ht="16.5" thickBot="1" x14ac:dyDescent="0.35">
      <c r="B11" s="174" t="s">
        <v>209</v>
      </c>
      <c r="C11" s="175"/>
      <c r="D11" s="175"/>
      <c r="E11" s="175"/>
      <c r="F11" s="175"/>
      <c r="G11" s="175"/>
      <c r="H11" s="176"/>
      <c r="I11" s="174" t="s">
        <v>35</v>
      </c>
      <c r="J11" s="175"/>
      <c r="K11" s="175"/>
      <c r="L11" s="175"/>
      <c r="M11" s="175"/>
      <c r="N11" s="176"/>
      <c r="O11" s="174" t="s">
        <v>80</v>
      </c>
      <c r="P11" s="175"/>
      <c r="Q11" s="175"/>
      <c r="R11" s="175"/>
      <c r="S11" s="175"/>
      <c r="T11" s="176"/>
      <c r="U11" s="177" t="s">
        <v>36</v>
      </c>
      <c r="V11" s="177" t="s">
        <v>33</v>
      </c>
      <c r="W11" s="177" t="s">
        <v>84</v>
      </c>
      <c r="X11" s="177" t="s">
        <v>33</v>
      </c>
      <c r="Y11" s="174" t="s">
        <v>86</v>
      </c>
      <c r="Z11" s="175"/>
      <c r="AA11" s="175"/>
      <c r="AB11" s="178"/>
      <c r="AC11" s="176"/>
      <c r="AD11" s="177" t="s">
        <v>33</v>
      </c>
      <c r="AE11" s="174" t="s">
        <v>37</v>
      </c>
      <c r="AF11" s="175"/>
      <c r="AG11" s="175"/>
      <c r="AH11" s="175"/>
      <c r="AI11" s="176"/>
      <c r="AJ11" s="179" t="s">
        <v>38</v>
      </c>
      <c r="AK11" s="174" t="s">
        <v>262</v>
      </c>
      <c r="AL11" s="177"/>
      <c r="AM11" s="180" t="s">
        <v>251</v>
      </c>
      <c r="AN11" s="175"/>
      <c r="AO11" s="175"/>
      <c r="AP11" s="175"/>
      <c r="AQ11" s="175"/>
      <c r="AR11" s="175"/>
      <c r="AS11" s="175"/>
      <c r="AT11" s="175"/>
      <c r="AU11" s="175"/>
      <c r="AV11" s="175"/>
      <c r="AW11" s="175"/>
      <c r="AX11" s="175"/>
      <c r="AY11" s="175"/>
      <c r="AZ11" s="175"/>
      <c r="BA11" s="175"/>
      <c r="BB11" s="175"/>
      <c r="BC11" s="175"/>
      <c r="BD11" s="175"/>
      <c r="BE11" s="175"/>
      <c r="BF11" s="176"/>
      <c r="BG11" s="181"/>
      <c r="BH11" s="181"/>
      <c r="BI11" s="174" t="s">
        <v>252</v>
      </c>
      <c r="BJ11" s="175"/>
      <c r="BK11" s="175"/>
      <c r="BL11" s="175"/>
      <c r="BM11" s="175"/>
      <c r="BN11" s="175"/>
      <c r="BO11" s="175"/>
      <c r="BP11" s="175"/>
      <c r="BQ11" s="175"/>
      <c r="BR11" s="175"/>
      <c r="BS11" s="175"/>
      <c r="BT11" s="175"/>
      <c r="BU11" s="175"/>
      <c r="BV11" s="175"/>
      <c r="BW11" s="175"/>
      <c r="BX11" s="175"/>
      <c r="BY11" s="175"/>
      <c r="BZ11" s="175"/>
      <c r="CA11" s="175"/>
      <c r="CB11" s="175"/>
      <c r="CC11" s="175"/>
      <c r="CD11" s="176"/>
      <c r="CE11" s="180" t="s">
        <v>198</v>
      </c>
      <c r="CF11" s="175"/>
      <c r="CG11" s="175"/>
      <c r="CH11" s="175"/>
      <c r="CI11" s="175"/>
      <c r="CJ11" s="175"/>
    </row>
    <row r="12" spans="1:93" ht="78.75" x14ac:dyDescent="0.3">
      <c r="A12" s="182" t="s">
        <v>39</v>
      </c>
      <c r="B12" s="183" t="s">
        <v>114</v>
      </c>
      <c r="C12" s="183" t="s">
        <v>151</v>
      </c>
      <c r="D12" s="183" t="s">
        <v>143</v>
      </c>
      <c r="E12" s="183" t="s">
        <v>165</v>
      </c>
      <c r="F12" s="183" t="s">
        <v>162</v>
      </c>
      <c r="G12" s="183" t="s">
        <v>210</v>
      </c>
      <c r="H12" s="183" t="s">
        <v>40</v>
      </c>
      <c r="I12" s="183" t="s">
        <v>41</v>
      </c>
      <c r="J12" s="184" t="s">
        <v>44</v>
      </c>
      <c r="K12" s="184" t="s">
        <v>45</v>
      </c>
      <c r="L12" s="184" t="s">
        <v>43</v>
      </c>
      <c r="M12" s="184" t="s">
        <v>42</v>
      </c>
      <c r="N12" s="184" t="s">
        <v>46</v>
      </c>
      <c r="O12" s="184" t="s">
        <v>49</v>
      </c>
      <c r="P12" s="184" t="s">
        <v>50</v>
      </c>
      <c r="Q12" s="184" t="s">
        <v>48</v>
      </c>
      <c r="R12" s="184" t="s">
        <v>47</v>
      </c>
      <c r="S12" s="183" t="s">
        <v>204</v>
      </c>
      <c r="T12" s="184" t="s">
        <v>82</v>
      </c>
      <c r="U12" s="184" t="s">
        <v>51</v>
      </c>
      <c r="V12" s="184" t="s">
        <v>83</v>
      </c>
      <c r="W12" s="184" t="s">
        <v>81</v>
      </c>
      <c r="X12" s="184" t="s">
        <v>85</v>
      </c>
      <c r="Y12" s="184" t="s">
        <v>49</v>
      </c>
      <c r="Z12" s="184" t="s">
        <v>52</v>
      </c>
      <c r="AA12" s="184" t="s">
        <v>78</v>
      </c>
      <c r="AB12" s="184" t="s">
        <v>269</v>
      </c>
      <c r="AC12" s="184" t="s">
        <v>79</v>
      </c>
      <c r="AD12" s="183" t="s">
        <v>87</v>
      </c>
      <c r="AE12" s="183" t="s">
        <v>53</v>
      </c>
      <c r="AF12" s="183" t="s">
        <v>54</v>
      </c>
      <c r="AG12" s="184" t="s">
        <v>55</v>
      </c>
      <c r="AH12" s="184" t="s">
        <v>56</v>
      </c>
      <c r="AI12" s="184" t="s">
        <v>57</v>
      </c>
      <c r="AJ12" s="184" t="s">
        <v>58</v>
      </c>
      <c r="AK12" s="183" t="str">
        <f>"Allocation to "&amp;program_short&amp;"
%"</f>
        <v>Allocation to 
%</v>
      </c>
      <c r="AL12" s="183" t="str">
        <f>"Allocation to "&amp;program_short&amp;"
$"</f>
        <v>Allocation to 
$</v>
      </c>
      <c r="AM12" s="184" t="str">
        <f t="shared" ref="AM12:BF12" ca="1" si="7">IF(ISBLANK(OFFSET(house_anchor,AM$7,0)),inactive,OFFSET(house_anchor,AM$7,0)&amp;+CHAR(10)&amp;+"%")</f>
        <v>NOT IN USE</v>
      </c>
      <c r="AN12" s="183" t="str">
        <f t="shared" ca="1" si="7"/>
        <v>NOT IN USE</v>
      </c>
      <c r="AO12" s="183" t="str">
        <f t="shared" ca="1" si="7"/>
        <v>NOT IN USE</v>
      </c>
      <c r="AP12" s="183" t="str">
        <f t="shared" ca="1" si="7"/>
        <v>NOT IN USE</v>
      </c>
      <c r="AQ12" s="183" t="str">
        <f t="shared" ca="1" si="7"/>
        <v>NOT IN USE</v>
      </c>
      <c r="AR12" s="183" t="str">
        <f t="shared" ca="1" si="7"/>
        <v>NOT IN USE</v>
      </c>
      <c r="AS12" s="183" t="str">
        <f t="shared" ca="1" si="7"/>
        <v>NOT IN USE</v>
      </c>
      <c r="AT12" s="183" t="str">
        <f t="shared" ca="1" si="7"/>
        <v>NOT IN USE</v>
      </c>
      <c r="AU12" s="183" t="str">
        <f t="shared" ca="1" si="7"/>
        <v>NOT IN USE</v>
      </c>
      <c r="AV12" s="183" t="str">
        <f t="shared" ca="1" si="7"/>
        <v>NOT IN USE</v>
      </c>
      <c r="AW12" s="183" t="str">
        <f t="shared" ca="1" si="7"/>
        <v>NOT IN USE</v>
      </c>
      <c r="AX12" s="183" t="str">
        <f t="shared" ca="1" si="7"/>
        <v>NOT IN USE</v>
      </c>
      <c r="AY12" s="183" t="str">
        <f t="shared" ca="1" si="7"/>
        <v>NOT IN USE</v>
      </c>
      <c r="AZ12" s="183" t="str">
        <f t="shared" ca="1" si="7"/>
        <v>NOT IN USE</v>
      </c>
      <c r="BA12" s="183" t="str">
        <f t="shared" ca="1" si="7"/>
        <v>NOT IN USE</v>
      </c>
      <c r="BB12" s="183" t="str">
        <f t="shared" ca="1" si="7"/>
        <v>NOT IN USE</v>
      </c>
      <c r="BC12" s="183" t="str">
        <f t="shared" ca="1" si="7"/>
        <v>NOT IN USE</v>
      </c>
      <c r="BD12" s="183" t="str">
        <f t="shared" ca="1" si="7"/>
        <v>NOT IN USE</v>
      </c>
      <c r="BE12" s="183" t="str">
        <f t="shared" ca="1" si="7"/>
        <v>NOT IN USE</v>
      </c>
      <c r="BF12" s="183" t="str">
        <f t="shared" ca="1" si="7"/>
        <v>NOT IN USE</v>
      </c>
      <c r="BG12" s="184" t="str">
        <f ca="1">IF(ISBLANK(OFFSET(house_anchor,1,0)),inactive,"Total Accom
%")</f>
        <v>NOT IN USE</v>
      </c>
      <c r="BH12" s="184" t="str">
        <f ca="1">IF(ISBLANK(OFFSET(house_anchor,1,0)),inactive,"Error")</f>
        <v>NOT IN USE</v>
      </c>
      <c r="BI12" s="184" t="str">
        <f ca="1">IF(ISBLANK(OFFSET(house_anchor,BI$7,0)),inactive,OFFSET(house_anchor,BI$7,0)&amp;+CHAR(10)&amp;+"$")</f>
        <v>NOT IN USE</v>
      </c>
      <c r="BJ12" s="184" t="str">
        <f ca="1">IF(ISBLANK(OFFSET(house_anchor,BJ$7,0)),inactive,OFFSET(house_anchor,BJ$7,0)&amp;+CHAR(10)&amp;+"$")</f>
        <v>NOT IN USE</v>
      </c>
      <c r="BK12" s="184" t="str">
        <f t="shared" ref="BK12:CB12" ca="1" si="8">IF(ISBLANK(OFFSET(house_anchor,BK$7,0)),inactive,OFFSET(house_anchor,BK$7,0)&amp;+CHAR(10)&amp;+"$")</f>
        <v>NOT IN USE</v>
      </c>
      <c r="BL12" s="184" t="str">
        <f t="shared" ca="1" si="8"/>
        <v>NOT IN USE</v>
      </c>
      <c r="BM12" s="184" t="str">
        <f t="shared" ca="1" si="8"/>
        <v>NOT IN USE</v>
      </c>
      <c r="BN12" s="184" t="str">
        <f t="shared" ca="1" si="8"/>
        <v>NOT IN USE</v>
      </c>
      <c r="BO12" s="184" t="str">
        <f t="shared" ca="1" si="8"/>
        <v>NOT IN USE</v>
      </c>
      <c r="BP12" s="184" t="str">
        <f t="shared" ca="1" si="8"/>
        <v>NOT IN USE</v>
      </c>
      <c r="BQ12" s="184" t="str">
        <f t="shared" ca="1" si="8"/>
        <v>NOT IN USE</v>
      </c>
      <c r="BR12" s="184" t="str">
        <f t="shared" ca="1" si="8"/>
        <v>NOT IN USE</v>
      </c>
      <c r="BS12" s="184" t="str">
        <f t="shared" ca="1" si="8"/>
        <v>NOT IN USE</v>
      </c>
      <c r="BT12" s="184" t="str">
        <f t="shared" ca="1" si="8"/>
        <v>NOT IN USE</v>
      </c>
      <c r="BU12" s="184" t="str">
        <f t="shared" ca="1" si="8"/>
        <v>NOT IN USE</v>
      </c>
      <c r="BV12" s="184" t="str">
        <f t="shared" ca="1" si="8"/>
        <v>NOT IN USE</v>
      </c>
      <c r="BW12" s="184" t="str">
        <f t="shared" ca="1" si="8"/>
        <v>NOT IN USE</v>
      </c>
      <c r="BX12" s="184" t="str">
        <f t="shared" ca="1" si="8"/>
        <v>NOT IN USE</v>
      </c>
      <c r="BY12" s="184" t="str">
        <f t="shared" ca="1" si="8"/>
        <v>NOT IN USE</v>
      </c>
      <c r="BZ12" s="184" t="str">
        <f t="shared" ca="1" si="8"/>
        <v>NOT IN USE</v>
      </c>
      <c r="CA12" s="184" t="str">
        <f t="shared" ca="1" si="8"/>
        <v>NOT IN USE</v>
      </c>
      <c r="CB12" s="184" t="str">
        <f t="shared" ca="1" si="8"/>
        <v>NOT IN USE</v>
      </c>
      <c r="CC12" s="184" t="str">
        <f ca="1">IF(ISBLANK(OFFSET(house_anchor,1,0)),inactive,"Total Accom
$")</f>
        <v>NOT IN USE</v>
      </c>
      <c r="CD12" s="184" t="str">
        <f ca="1">IF(ISBLANK(OFFSET(house_anchor,1,0)),inactive,"Error")</f>
        <v>NOT IN USE</v>
      </c>
      <c r="CE12" s="183" t="str">
        <f ca="1">IF((OFFSET(hp_emp_type_and_classn_anchor,1,0))="",inactive, hp_classn_anchor)</f>
        <v>NOT IN USE</v>
      </c>
      <c r="CF12" s="183" t="str">
        <f ca="1">IF((OFFSET(hp_emp_type_and_classn_anchor,1,0))="",inactive, "SDUs per hour")</f>
        <v>NOT IN USE</v>
      </c>
      <c r="CG12" s="184" t="str">
        <f ca="1">IF((OFFSET(hp_emp_type_and_classn_anchor,1,0))="",inactive, "HP employment type")</f>
        <v>NOT IN USE</v>
      </c>
      <c r="CH12" s="184" t="str">
        <f ca="1">IF((OFFSET(hp_emp_type_and_classn_anchor,1,0))="",inactive,+CG12&amp;+" - "&amp;+CE12)</f>
        <v>NOT IN USE</v>
      </c>
      <c r="CI12" s="184" t="str">
        <f ca="1">IF((OFFSET(hp_emp_type_and_classn_anchor,1,0))="",inactive, +CG12&amp;+" - "&amp;+C12)</f>
        <v>NOT IN USE</v>
      </c>
      <c r="CJ12" s="184" t="str">
        <f ca="1">IF((OFFSET(hp_emp_type_and_classn_anchor,1,0))="",inactive, "SDUs per year")</f>
        <v>NOT IN USE</v>
      </c>
      <c r="CK12" s="153" t="str">
        <f ca="1">IF((OFFSET(hp_emp_type_and_classn_anchor,1,0))="",inactive, "")</f>
        <v>NOT IN USE</v>
      </c>
      <c r="CL12" s="185" t="str">
        <f ca="1">IF((OFFSET(hp_emp_type_and_classn_anchor,1,0))="",inactive, "")</f>
        <v>NOT IN USE</v>
      </c>
      <c r="CM12" s="185"/>
      <c r="CN12" s="185"/>
      <c r="CO12" s="186"/>
    </row>
    <row r="13" spans="1:93" x14ac:dyDescent="0.3">
      <c r="A13" s="187">
        <f>ROWS($12:13)-1</f>
        <v>1</v>
      </c>
      <c r="B13" s="60"/>
      <c r="C13" s="61"/>
      <c r="D13" s="61"/>
      <c r="E13" s="62"/>
      <c r="F13" s="63"/>
      <c r="G13" s="64"/>
      <c r="H13" s="188">
        <f>IF(swhpfn=0,0,+E13/swhpfn)</f>
        <v>0</v>
      </c>
      <c r="I13" s="189">
        <f>+E13*fnpa</f>
        <v>0</v>
      </c>
      <c r="J13" s="190">
        <f>IF(ISBLANK($E13),0,ROUND($I13*AL_propn*$G13,2)*VLOOKUP($D13,emp_type_table,2,FALSE))</f>
        <v>0</v>
      </c>
      <c r="K13" s="190">
        <f t="shared" ref="K13:K44" si="9">IF(ISBLANK($E13),0,ROUND($I13*SL_propn,2)*VLOOKUP($D13,emp_type_table,2,FALSE))</f>
        <v>0</v>
      </c>
      <c r="L13" s="190">
        <f t="shared" ref="L13:L44" si="10">IF(ISBLANK($E13),0,ROUND($I13*PH_propn,2)*VLOOKUP($D13,emp_type_table,2,FALSE))</f>
        <v>0</v>
      </c>
      <c r="M13" s="190">
        <f>+I13-SUM(J13:L13)</f>
        <v>0</v>
      </c>
      <c r="N13" s="190">
        <f>SUM(J13:M13)</f>
        <v>0</v>
      </c>
      <c r="O13" s="190">
        <f>ROUND(+$F13*J13,2)</f>
        <v>0</v>
      </c>
      <c r="P13" s="190">
        <f t="shared" ref="P13:P44" si="11">ROUND(+$F13*K13,2)</f>
        <v>0</v>
      </c>
      <c r="Q13" s="190">
        <f t="shared" ref="Q13:Q44" si="12">ROUND(+$F13*L13,2)</f>
        <v>0</v>
      </c>
      <c r="R13" s="190">
        <f t="shared" ref="R13:R44" si="13">ROUND(+$F13*M13,2)</f>
        <v>0</v>
      </c>
      <c r="S13" s="65"/>
      <c r="T13" s="190">
        <f t="shared" ref="T13:T44" si="14">SUM(O13:S13)</f>
        <v>0</v>
      </c>
      <c r="U13" s="190">
        <f>ROUND(+O13*AL_loading_rate,2)</f>
        <v>0</v>
      </c>
      <c r="V13" s="190">
        <f>SUM(T13:U13)</f>
        <v>0</v>
      </c>
      <c r="W13" s="190">
        <f t="shared" ref="W13:W44" si="15">IF(ISBLANK($E13),0,ROUND(+V13*super_rate,2)*VLOOKUP($D13,emp_type_table,3,FALSE))</f>
        <v>0</v>
      </c>
      <c r="X13" s="190">
        <f>SUM(V13:W13)</f>
        <v>0</v>
      </c>
      <c r="Y13" s="190">
        <f>IF(ISBLANK($E13),0,ROUND($T13*AL_propn*(1-$G13),2)*VLOOKUP($D13,emp_type_table,2,FALSE))</f>
        <v>0</v>
      </c>
      <c r="Z13" s="190">
        <f t="shared" ref="Z13:Z44" si="16">IF(ISBLANK($E13),0,ROUND($T13*LSL_rate,2)*VLOOKUP($D13,emp_type_table,2,FALSE))</f>
        <v>0</v>
      </c>
      <c r="AA13" s="190">
        <f t="shared" ref="AA13:AA44" si="17">IF(ISBLANK($E13),0,ROUND(+$X13*wcomp_rate,2)*VLOOKUP($D13,emp_type_table,3,FALSE))</f>
        <v>0</v>
      </c>
      <c r="AB13" s="253"/>
      <c r="AC13" s="190">
        <f t="shared" ref="AC13:AC44" si="18">IF(ISBLANK($E13),0,ROUND(+$X13*ptax_rate,2)*VLOOKUP($D13,emp_type_table,3,FALSE))</f>
        <v>0</v>
      </c>
      <c r="AD13" s="191">
        <f>SUM(X13:AC13)</f>
        <v>0</v>
      </c>
      <c r="AE13" s="66"/>
      <c r="AF13" s="67"/>
      <c r="AG13" s="192">
        <f>(AE13*J13)+(AF13*K13)</f>
        <v>0</v>
      </c>
      <c r="AH13" s="193">
        <f t="shared" ref="AH13:AH44" si="19">IF(AG13=0,0,+$F13*(1+agency_uplift_rate))</f>
        <v>0</v>
      </c>
      <c r="AI13" s="190">
        <f>ROUND(+AG13*AH13,2)</f>
        <v>0</v>
      </c>
      <c r="AJ13" s="192">
        <f>ROUND(+AD13+AI13,0)</f>
        <v>0</v>
      </c>
      <c r="AK13" s="69"/>
      <c r="AL13" s="192">
        <f>ROUND(+$AJ13*AK13,0)</f>
        <v>0</v>
      </c>
      <c r="AM13" s="194">
        <f ca="1">IF($AM$12="NOT IN USE", 0, 1-SUM(AN13:BF13))</f>
        <v>0</v>
      </c>
      <c r="AN13" s="69"/>
      <c r="AO13" s="70"/>
      <c r="AP13" s="70"/>
      <c r="AQ13" s="70"/>
      <c r="AR13" s="70"/>
      <c r="AS13" s="70"/>
      <c r="AT13" s="70"/>
      <c r="AU13" s="70"/>
      <c r="AV13" s="70"/>
      <c r="AW13" s="70"/>
      <c r="AX13" s="70"/>
      <c r="AY13" s="70"/>
      <c r="AZ13" s="70"/>
      <c r="BA13" s="70"/>
      <c r="BB13" s="70"/>
      <c r="BC13" s="70"/>
      <c r="BD13" s="70"/>
      <c r="BE13" s="70"/>
      <c r="BF13" s="72"/>
      <c r="BG13" s="195">
        <f ca="1">SUM(AM13:BF13)</f>
        <v>0</v>
      </c>
      <c r="BH13" s="195">
        <f ca="1">IF(BG13=0, 0, IF(BG13&lt;&gt;AK13,  BG13-AK13, 0))</f>
        <v>0</v>
      </c>
      <c r="BI13" s="196">
        <f ca="1">ROUND(+$AJ13*AM13,0)</f>
        <v>0</v>
      </c>
      <c r="BJ13" s="192">
        <f>ROUND(+$AJ13*AN13,0)</f>
        <v>0</v>
      </c>
      <c r="BK13" s="192">
        <f t="shared" ref="BK13:BX13" si="20">ROUND(+$AJ13*AO13,0)</f>
        <v>0</v>
      </c>
      <c r="BL13" s="192">
        <f t="shared" si="20"/>
        <v>0</v>
      </c>
      <c r="BM13" s="192">
        <f t="shared" si="20"/>
        <v>0</v>
      </c>
      <c r="BN13" s="192">
        <f t="shared" si="20"/>
        <v>0</v>
      </c>
      <c r="BO13" s="192">
        <f t="shared" si="20"/>
        <v>0</v>
      </c>
      <c r="BP13" s="192">
        <f t="shared" si="20"/>
        <v>0</v>
      </c>
      <c r="BQ13" s="192">
        <f t="shared" si="20"/>
        <v>0</v>
      </c>
      <c r="BR13" s="192">
        <f t="shared" si="20"/>
        <v>0</v>
      </c>
      <c r="BS13" s="192">
        <f t="shared" si="20"/>
        <v>0</v>
      </c>
      <c r="BT13" s="192">
        <f t="shared" si="20"/>
        <v>0</v>
      </c>
      <c r="BU13" s="192">
        <f t="shared" si="20"/>
        <v>0</v>
      </c>
      <c r="BV13" s="192">
        <f t="shared" si="20"/>
        <v>0</v>
      </c>
      <c r="BW13" s="192">
        <f t="shared" si="20"/>
        <v>0</v>
      </c>
      <c r="BX13" s="192">
        <f t="shared" si="20"/>
        <v>0</v>
      </c>
      <c r="BY13" s="192">
        <f>ROUND(+$AJ13*BC13,0)</f>
        <v>0</v>
      </c>
      <c r="BZ13" s="192">
        <f>ROUND(+$AJ13*BD13,0)</f>
        <v>0</v>
      </c>
      <c r="CA13" s="192">
        <f>ROUND(+$AJ13*BE13,0)</f>
        <v>0</v>
      </c>
      <c r="CB13" s="192">
        <f>ROUND(+$AJ13*BF13,0)</f>
        <v>0</v>
      </c>
      <c r="CC13" s="192">
        <f t="shared" ref="CC13:CC44" ca="1" si="21">SUM(BI13:CB13)</f>
        <v>0</v>
      </c>
      <c r="CD13" s="192">
        <f t="shared" ref="CD13:CD44" ca="1" si="22">IF(CC13&gt;AL13, CC13-AL13, 0)</f>
        <v>0</v>
      </c>
      <c r="CE13" s="73"/>
      <c r="CF13" s="65"/>
      <c r="CG13" s="192" t="str">
        <f t="shared" ref="CG13:CG44" si="23">IF(ISBLANK(CE13),"",VLOOKUP(D13,emp_type_table,4,FALSE))</f>
        <v/>
      </c>
      <c r="CH13" s="192" t="str">
        <f>IF(ISBLANK(CE13),"",+CG13&amp;+" - "&amp;+CE13)</f>
        <v/>
      </c>
      <c r="CI13" s="192" t="str">
        <f t="shared" ref="CI13:CI44" si="24">IF(ISBLANK(CE13),"",+CG13&amp;+" - "&amp;+C13)</f>
        <v/>
      </c>
      <c r="CJ13" s="192">
        <f t="shared" ref="CJ13:CJ44" si="25">ROUND(+I13*AK13*CF13,0)</f>
        <v>0</v>
      </c>
    </row>
    <row r="14" spans="1:93" x14ac:dyDescent="0.3">
      <c r="A14" s="197">
        <f>ROWS($12:14)-1</f>
        <v>2</v>
      </c>
      <c r="B14" s="75"/>
      <c r="C14" s="76"/>
      <c r="D14" s="76"/>
      <c r="E14" s="77"/>
      <c r="F14" s="78"/>
      <c r="G14" s="79"/>
      <c r="H14" s="198">
        <f t="shared" ref="H14:H44" si="26">IF(swhpfn=0,0,+E14/swhpfn)</f>
        <v>0</v>
      </c>
      <c r="I14" s="199">
        <f t="shared" ref="I14:I77" si="27">+E14*fnpa</f>
        <v>0</v>
      </c>
      <c r="J14" s="190">
        <f t="shared" ref="J14:J44" si="28">IF(ISBLANK($E14),0,ROUND($I14*AL_propn*$G14,2)*VLOOKUP($D14,emp_type_table,2,FALSE))</f>
        <v>0</v>
      </c>
      <c r="K14" s="190">
        <f t="shared" si="9"/>
        <v>0</v>
      </c>
      <c r="L14" s="190">
        <f t="shared" si="10"/>
        <v>0</v>
      </c>
      <c r="M14" s="190">
        <f t="shared" ref="M14:M77" si="29">+I14-SUM(J14:L14)</f>
        <v>0</v>
      </c>
      <c r="N14" s="190">
        <f t="shared" ref="N14:N77" si="30">SUM(J14:M14)</f>
        <v>0</v>
      </c>
      <c r="O14" s="190">
        <f t="shared" ref="O14:O77" si="31">ROUND(+$F14*J14,2)</f>
        <v>0</v>
      </c>
      <c r="P14" s="190">
        <f t="shared" si="11"/>
        <v>0</v>
      </c>
      <c r="Q14" s="190">
        <f t="shared" si="12"/>
        <v>0</v>
      </c>
      <c r="R14" s="190">
        <f t="shared" si="13"/>
        <v>0</v>
      </c>
      <c r="S14" s="80"/>
      <c r="T14" s="190">
        <f t="shared" si="14"/>
        <v>0</v>
      </c>
      <c r="U14" s="190">
        <f t="shared" ref="U14:U77" si="32">ROUND(+O14*AL_loading_rate,2)</f>
        <v>0</v>
      </c>
      <c r="V14" s="190">
        <f t="shared" ref="V14:V77" si="33">SUM(T14:U14)</f>
        <v>0</v>
      </c>
      <c r="W14" s="190">
        <f t="shared" si="15"/>
        <v>0</v>
      </c>
      <c r="X14" s="190">
        <f t="shared" ref="X14:X77" si="34">SUM(V14:W14)</f>
        <v>0</v>
      </c>
      <c r="Y14" s="190">
        <f t="shared" ref="Y14:Y44" si="35">IF(ISBLANK($E14),0,ROUND($T14*AL_propn*(1-$G14),2)*VLOOKUP($D14,emp_type_table,2,FALSE))</f>
        <v>0</v>
      </c>
      <c r="Z14" s="190">
        <f t="shared" si="16"/>
        <v>0</v>
      </c>
      <c r="AA14" s="190">
        <f t="shared" si="17"/>
        <v>0</v>
      </c>
      <c r="AB14" s="253"/>
      <c r="AC14" s="190">
        <f t="shared" si="18"/>
        <v>0</v>
      </c>
      <c r="AD14" s="200">
        <f t="shared" ref="AD14:AD77" si="36">SUM(X14:AC14)</f>
        <v>0</v>
      </c>
      <c r="AE14" s="81"/>
      <c r="AF14" s="82"/>
      <c r="AG14" s="192">
        <f>(AE14*J14)+(AF14*K14)</f>
        <v>0</v>
      </c>
      <c r="AH14" s="193">
        <f t="shared" si="19"/>
        <v>0</v>
      </c>
      <c r="AI14" s="190">
        <f t="shared" ref="AI14:AI77" si="37">ROUND(+AG14*AH14,2)</f>
        <v>0</v>
      </c>
      <c r="AJ14" s="192">
        <f t="shared" ref="AJ14:AJ77" si="38">ROUND(+AD14+AI14,0)</f>
        <v>0</v>
      </c>
      <c r="AK14" s="83"/>
      <c r="AL14" s="192">
        <f t="shared" ref="AL14:AL44" si="39">ROUND(+$AJ14*AK14,0)</f>
        <v>0</v>
      </c>
      <c r="AM14" s="194">
        <f t="shared" ref="AM14:AM77" ca="1" si="40">IF($AM$12="NOT IN USE", 0, 1-SUM(AN14:BF14))</f>
        <v>0</v>
      </c>
      <c r="AN14" s="83"/>
      <c r="AO14" s="84"/>
      <c r="AP14" s="84"/>
      <c r="AQ14" s="84"/>
      <c r="AR14" s="84"/>
      <c r="AS14" s="84"/>
      <c r="AT14" s="84"/>
      <c r="AU14" s="84"/>
      <c r="AV14" s="84"/>
      <c r="AW14" s="84"/>
      <c r="AX14" s="84"/>
      <c r="AY14" s="84"/>
      <c r="AZ14" s="84"/>
      <c r="BA14" s="84"/>
      <c r="BB14" s="84"/>
      <c r="BC14" s="84"/>
      <c r="BD14" s="84"/>
      <c r="BE14" s="84"/>
      <c r="BF14" s="85"/>
      <c r="BG14" s="195">
        <f t="shared" ref="BG14:BG77" ca="1" si="41">SUM(AM14:BF14)</f>
        <v>0</v>
      </c>
      <c r="BH14" s="195">
        <f t="shared" ref="BH14:BH77" ca="1" si="42">IF(BG14=0, 0, IF(BG14&lt;&gt;AK14,  BG14-AK14, 0))</f>
        <v>0</v>
      </c>
      <c r="BI14" s="196">
        <f t="shared" ref="BI14:BI77" ca="1" si="43">ROUND(+$AJ14*AM14,0)</f>
        <v>0</v>
      </c>
      <c r="BJ14" s="192">
        <f t="shared" ref="BJ14:BJ77" si="44">ROUND(+$AJ14*AN14,0)</f>
        <v>0</v>
      </c>
      <c r="BK14" s="192">
        <f t="shared" ref="BK14:BK45" si="45">ROUND(+$AJ14*AO14,0)</f>
        <v>0</v>
      </c>
      <c r="BL14" s="192">
        <f t="shared" ref="BL14:BL77" si="46">ROUND(+$AJ14*AP14,0)</f>
        <v>0</v>
      </c>
      <c r="BM14" s="192">
        <f t="shared" ref="BM14:BM77" si="47">ROUND(+$AJ14*AQ14,0)</f>
        <v>0</v>
      </c>
      <c r="BN14" s="192">
        <f t="shared" ref="BN14:BN77" si="48">ROUND(+$AJ14*AR14,0)</f>
        <v>0</v>
      </c>
      <c r="BO14" s="192">
        <f t="shared" ref="BO14:BO77" si="49">ROUND(+$AJ14*AS14,0)</f>
        <v>0</v>
      </c>
      <c r="BP14" s="192">
        <f t="shared" ref="BP14:BP77" si="50">ROUND(+$AJ14*AT14,0)</f>
        <v>0</v>
      </c>
      <c r="BQ14" s="192">
        <f t="shared" ref="BQ14:BQ77" si="51">ROUND(+$AJ14*AU14,0)</f>
        <v>0</v>
      </c>
      <c r="BR14" s="192">
        <f t="shared" ref="BR14:BR77" si="52">ROUND(+$AJ14*AV14,0)</f>
        <v>0</v>
      </c>
      <c r="BS14" s="192">
        <f t="shared" ref="BS14:BS77" si="53">ROUND(+$AJ14*AW14,0)</f>
        <v>0</v>
      </c>
      <c r="BT14" s="192">
        <f t="shared" ref="BT14:BT77" si="54">ROUND(+$AJ14*AX14,0)</f>
        <v>0</v>
      </c>
      <c r="BU14" s="192">
        <f t="shared" ref="BU14:BU77" si="55">ROUND(+$AJ14*AY14,0)</f>
        <v>0</v>
      </c>
      <c r="BV14" s="192">
        <f t="shared" ref="BV14:BV77" si="56">ROUND(+$AJ14*AZ14,0)</f>
        <v>0</v>
      </c>
      <c r="BW14" s="192">
        <f t="shared" ref="BW14:BW77" si="57">ROUND(+$AJ14*BA14,0)</f>
        <v>0</v>
      </c>
      <c r="BX14" s="192">
        <f t="shared" ref="BX14:BX77" si="58">ROUND(+$AJ14*BB14,0)</f>
        <v>0</v>
      </c>
      <c r="BY14" s="192">
        <f t="shared" ref="BY14:BY77" si="59">ROUND(+$AJ14*BC14,0)</f>
        <v>0</v>
      </c>
      <c r="BZ14" s="192">
        <f t="shared" ref="BZ14:BZ77" si="60">ROUND(+$AJ14*BD14,0)</f>
        <v>0</v>
      </c>
      <c r="CA14" s="192">
        <f t="shared" ref="CA14:CA77" si="61">ROUND(+$AJ14*BE14,0)</f>
        <v>0</v>
      </c>
      <c r="CB14" s="192">
        <f t="shared" ref="CB14:CB77" si="62">ROUND(+$AJ14*BF14,0)</f>
        <v>0</v>
      </c>
      <c r="CC14" s="192">
        <f t="shared" ca="1" si="21"/>
        <v>0</v>
      </c>
      <c r="CD14" s="192">
        <f t="shared" ca="1" si="22"/>
        <v>0</v>
      </c>
      <c r="CE14" s="86"/>
      <c r="CF14" s="80"/>
      <c r="CG14" s="192" t="str">
        <f t="shared" si="23"/>
        <v/>
      </c>
      <c r="CH14" s="192" t="str">
        <f t="shared" ref="CH14:CH77" si="63">IF(ISBLANK(CE14),"",+CG14&amp;+" - "&amp;+CE14)</f>
        <v/>
      </c>
      <c r="CI14" s="192" t="str">
        <f t="shared" si="24"/>
        <v/>
      </c>
      <c r="CJ14" s="192">
        <f t="shared" si="25"/>
        <v>0</v>
      </c>
    </row>
    <row r="15" spans="1:93" x14ac:dyDescent="0.3">
      <c r="A15" s="197">
        <f>ROWS($12:15)-1</f>
        <v>3</v>
      </c>
      <c r="B15" s="75"/>
      <c r="C15" s="76"/>
      <c r="D15" s="76"/>
      <c r="E15" s="77"/>
      <c r="F15" s="78"/>
      <c r="G15" s="79"/>
      <c r="H15" s="198">
        <f t="shared" si="26"/>
        <v>0</v>
      </c>
      <c r="I15" s="199">
        <f t="shared" si="27"/>
        <v>0</v>
      </c>
      <c r="J15" s="190">
        <f t="shared" si="28"/>
        <v>0</v>
      </c>
      <c r="K15" s="190">
        <f t="shared" si="9"/>
        <v>0</v>
      </c>
      <c r="L15" s="190">
        <f>IF(ISBLANK($E15),0,ROUND($I15*PH_propn,2)*VLOOKUP($D15,emp_type_table,2,FALSE))</f>
        <v>0</v>
      </c>
      <c r="M15" s="190">
        <f t="shared" si="29"/>
        <v>0</v>
      </c>
      <c r="N15" s="190">
        <f t="shared" si="30"/>
        <v>0</v>
      </c>
      <c r="O15" s="190">
        <f t="shared" si="31"/>
        <v>0</v>
      </c>
      <c r="P15" s="190">
        <f t="shared" si="11"/>
        <v>0</v>
      </c>
      <c r="Q15" s="190">
        <f t="shared" si="12"/>
        <v>0</v>
      </c>
      <c r="R15" s="190">
        <f t="shared" si="13"/>
        <v>0</v>
      </c>
      <c r="S15" s="80"/>
      <c r="T15" s="190">
        <f t="shared" si="14"/>
        <v>0</v>
      </c>
      <c r="U15" s="190">
        <f t="shared" si="32"/>
        <v>0</v>
      </c>
      <c r="V15" s="190">
        <f t="shared" si="33"/>
        <v>0</v>
      </c>
      <c r="W15" s="190">
        <f t="shared" si="15"/>
        <v>0</v>
      </c>
      <c r="X15" s="190">
        <f t="shared" si="34"/>
        <v>0</v>
      </c>
      <c r="Y15" s="190">
        <f t="shared" si="35"/>
        <v>0</v>
      </c>
      <c r="Z15" s="190">
        <f t="shared" si="16"/>
        <v>0</v>
      </c>
      <c r="AA15" s="190">
        <f t="shared" si="17"/>
        <v>0</v>
      </c>
      <c r="AB15" s="253"/>
      <c r="AC15" s="190">
        <f t="shared" si="18"/>
        <v>0</v>
      </c>
      <c r="AD15" s="200">
        <f t="shared" si="36"/>
        <v>0</v>
      </c>
      <c r="AE15" s="81"/>
      <c r="AF15" s="82"/>
      <c r="AG15" s="192">
        <f t="shared" ref="AG15:AG44" si="64">(AE15*J15)+(AF15*K15)</f>
        <v>0</v>
      </c>
      <c r="AH15" s="193">
        <f t="shared" si="19"/>
        <v>0</v>
      </c>
      <c r="AI15" s="190">
        <f t="shared" si="37"/>
        <v>0</v>
      </c>
      <c r="AJ15" s="192">
        <f t="shared" si="38"/>
        <v>0</v>
      </c>
      <c r="AK15" s="83"/>
      <c r="AL15" s="192">
        <f t="shared" si="39"/>
        <v>0</v>
      </c>
      <c r="AM15" s="194">
        <f t="shared" ca="1" si="40"/>
        <v>0</v>
      </c>
      <c r="AN15" s="83"/>
      <c r="AO15" s="84"/>
      <c r="AP15" s="84"/>
      <c r="AQ15" s="84"/>
      <c r="AR15" s="84"/>
      <c r="AS15" s="84"/>
      <c r="AT15" s="84"/>
      <c r="AU15" s="84"/>
      <c r="AV15" s="84"/>
      <c r="AW15" s="84"/>
      <c r="AX15" s="84"/>
      <c r="AY15" s="84"/>
      <c r="AZ15" s="84"/>
      <c r="BA15" s="84"/>
      <c r="BB15" s="84"/>
      <c r="BC15" s="84"/>
      <c r="BD15" s="84"/>
      <c r="BE15" s="84"/>
      <c r="BF15" s="85"/>
      <c r="BG15" s="195">
        <f t="shared" ca="1" si="41"/>
        <v>0</v>
      </c>
      <c r="BH15" s="195">
        <f t="shared" ca="1" si="42"/>
        <v>0</v>
      </c>
      <c r="BI15" s="196">
        <f t="shared" ca="1" si="43"/>
        <v>0</v>
      </c>
      <c r="BJ15" s="192">
        <f t="shared" si="44"/>
        <v>0</v>
      </c>
      <c r="BK15" s="192">
        <f t="shared" si="45"/>
        <v>0</v>
      </c>
      <c r="BL15" s="192">
        <f t="shared" si="46"/>
        <v>0</v>
      </c>
      <c r="BM15" s="192">
        <f t="shared" si="47"/>
        <v>0</v>
      </c>
      <c r="BN15" s="192">
        <f t="shared" si="48"/>
        <v>0</v>
      </c>
      <c r="BO15" s="192">
        <f t="shared" si="49"/>
        <v>0</v>
      </c>
      <c r="BP15" s="192">
        <f t="shared" si="50"/>
        <v>0</v>
      </c>
      <c r="BQ15" s="192">
        <f t="shared" si="51"/>
        <v>0</v>
      </c>
      <c r="BR15" s="192">
        <f t="shared" si="52"/>
        <v>0</v>
      </c>
      <c r="BS15" s="192">
        <f t="shared" si="53"/>
        <v>0</v>
      </c>
      <c r="BT15" s="192">
        <f t="shared" si="54"/>
        <v>0</v>
      </c>
      <c r="BU15" s="192">
        <f t="shared" si="55"/>
        <v>0</v>
      </c>
      <c r="BV15" s="192">
        <f t="shared" si="56"/>
        <v>0</v>
      </c>
      <c r="BW15" s="192">
        <f t="shared" si="57"/>
        <v>0</v>
      </c>
      <c r="BX15" s="192">
        <f t="shared" si="58"/>
        <v>0</v>
      </c>
      <c r="BY15" s="192">
        <f t="shared" si="59"/>
        <v>0</v>
      </c>
      <c r="BZ15" s="192">
        <f t="shared" si="60"/>
        <v>0</v>
      </c>
      <c r="CA15" s="192">
        <f t="shared" si="61"/>
        <v>0</v>
      </c>
      <c r="CB15" s="192">
        <f t="shared" si="62"/>
        <v>0</v>
      </c>
      <c r="CC15" s="192">
        <f t="shared" ca="1" si="21"/>
        <v>0</v>
      </c>
      <c r="CD15" s="192">
        <f t="shared" ca="1" si="22"/>
        <v>0</v>
      </c>
      <c r="CE15" s="86"/>
      <c r="CF15" s="80"/>
      <c r="CG15" s="192" t="str">
        <f t="shared" si="23"/>
        <v/>
      </c>
      <c r="CH15" s="192" t="str">
        <f t="shared" si="63"/>
        <v/>
      </c>
      <c r="CI15" s="192" t="str">
        <f t="shared" si="24"/>
        <v/>
      </c>
      <c r="CJ15" s="192">
        <f t="shared" si="25"/>
        <v>0</v>
      </c>
    </row>
    <row r="16" spans="1:93" x14ac:dyDescent="0.3">
      <c r="A16" s="197">
        <f>ROWS($12:16)-1</f>
        <v>4</v>
      </c>
      <c r="B16" s="75"/>
      <c r="C16" s="76"/>
      <c r="D16" s="76"/>
      <c r="E16" s="77"/>
      <c r="F16" s="78"/>
      <c r="G16" s="79"/>
      <c r="H16" s="198">
        <f t="shared" si="26"/>
        <v>0</v>
      </c>
      <c r="I16" s="199">
        <f t="shared" si="27"/>
        <v>0</v>
      </c>
      <c r="J16" s="190">
        <f t="shared" si="28"/>
        <v>0</v>
      </c>
      <c r="K16" s="190">
        <f t="shared" si="9"/>
        <v>0</v>
      </c>
      <c r="L16" s="190">
        <f t="shared" si="10"/>
        <v>0</v>
      </c>
      <c r="M16" s="190">
        <f t="shared" si="29"/>
        <v>0</v>
      </c>
      <c r="N16" s="190">
        <f t="shared" si="30"/>
        <v>0</v>
      </c>
      <c r="O16" s="190">
        <f t="shared" si="31"/>
        <v>0</v>
      </c>
      <c r="P16" s="190">
        <f t="shared" si="11"/>
        <v>0</v>
      </c>
      <c r="Q16" s="190">
        <f t="shared" si="12"/>
        <v>0</v>
      </c>
      <c r="R16" s="190">
        <f t="shared" si="13"/>
        <v>0</v>
      </c>
      <c r="S16" s="80"/>
      <c r="T16" s="190">
        <f t="shared" si="14"/>
        <v>0</v>
      </c>
      <c r="U16" s="190">
        <f t="shared" si="32"/>
        <v>0</v>
      </c>
      <c r="V16" s="190">
        <f t="shared" si="33"/>
        <v>0</v>
      </c>
      <c r="W16" s="190">
        <f t="shared" si="15"/>
        <v>0</v>
      </c>
      <c r="X16" s="190">
        <f t="shared" si="34"/>
        <v>0</v>
      </c>
      <c r="Y16" s="190">
        <f t="shared" si="35"/>
        <v>0</v>
      </c>
      <c r="Z16" s="190">
        <f t="shared" si="16"/>
        <v>0</v>
      </c>
      <c r="AA16" s="190">
        <f t="shared" si="17"/>
        <v>0</v>
      </c>
      <c r="AB16" s="253"/>
      <c r="AC16" s="190">
        <f t="shared" si="18"/>
        <v>0</v>
      </c>
      <c r="AD16" s="200">
        <f t="shared" si="36"/>
        <v>0</v>
      </c>
      <c r="AE16" s="81"/>
      <c r="AF16" s="82"/>
      <c r="AG16" s="192">
        <f t="shared" si="64"/>
        <v>0</v>
      </c>
      <c r="AH16" s="193">
        <f t="shared" si="19"/>
        <v>0</v>
      </c>
      <c r="AI16" s="190">
        <f t="shared" si="37"/>
        <v>0</v>
      </c>
      <c r="AJ16" s="192">
        <f t="shared" si="38"/>
        <v>0</v>
      </c>
      <c r="AK16" s="83"/>
      <c r="AL16" s="192">
        <f t="shared" si="39"/>
        <v>0</v>
      </c>
      <c r="AM16" s="194">
        <f t="shared" ca="1" si="40"/>
        <v>0</v>
      </c>
      <c r="AN16" s="83"/>
      <c r="AO16" s="84"/>
      <c r="AP16" s="84"/>
      <c r="AQ16" s="84"/>
      <c r="AR16" s="84"/>
      <c r="AS16" s="84"/>
      <c r="AT16" s="84"/>
      <c r="AU16" s="84"/>
      <c r="AV16" s="84"/>
      <c r="AW16" s="84"/>
      <c r="AX16" s="84"/>
      <c r="AY16" s="84"/>
      <c r="AZ16" s="84"/>
      <c r="BA16" s="84"/>
      <c r="BB16" s="84"/>
      <c r="BC16" s="84"/>
      <c r="BD16" s="84"/>
      <c r="BE16" s="84"/>
      <c r="BF16" s="85"/>
      <c r="BG16" s="195">
        <f t="shared" ca="1" si="41"/>
        <v>0</v>
      </c>
      <c r="BH16" s="195">
        <f t="shared" ca="1" si="42"/>
        <v>0</v>
      </c>
      <c r="BI16" s="196">
        <f t="shared" ca="1" si="43"/>
        <v>0</v>
      </c>
      <c r="BJ16" s="192">
        <f t="shared" si="44"/>
        <v>0</v>
      </c>
      <c r="BK16" s="192">
        <f t="shared" si="45"/>
        <v>0</v>
      </c>
      <c r="BL16" s="192">
        <f t="shared" si="46"/>
        <v>0</v>
      </c>
      <c r="BM16" s="192">
        <f t="shared" si="47"/>
        <v>0</v>
      </c>
      <c r="BN16" s="192">
        <f t="shared" si="48"/>
        <v>0</v>
      </c>
      <c r="BO16" s="192">
        <f t="shared" si="49"/>
        <v>0</v>
      </c>
      <c r="BP16" s="192">
        <f t="shared" si="50"/>
        <v>0</v>
      </c>
      <c r="BQ16" s="192">
        <f t="shared" si="51"/>
        <v>0</v>
      </c>
      <c r="BR16" s="192">
        <f t="shared" si="52"/>
        <v>0</v>
      </c>
      <c r="BS16" s="192">
        <f t="shared" si="53"/>
        <v>0</v>
      </c>
      <c r="BT16" s="192">
        <f t="shared" si="54"/>
        <v>0</v>
      </c>
      <c r="BU16" s="192">
        <f t="shared" si="55"/>
        <v>0</v>
      </c>
      <c r="BV16" s="192">
        <f t="shared" si="56"/>
        <v>0</v>
      </c>
      <c r="BW16" s="192">
        <f t="shared" si="57"/>
        <v>0</v>
      </c>
      <c r="BX16" s="192">
        <f t="shared" si="58"/>
        <v>0</v>
      </c>
      <c r="BY16" s="192">
        <f t="shared" si="59"/>
        <v>0</v>
      </c>
      <c r="BZ16" s="192">
        <f t="shared" si="60"/>
        <v>0</v>
      </c>
      <c r="CA16" s="192">
        <f t="shared" si="61"/>
        <v>0</v>
      </c>
      <c r="CB16" s="192">
        <f t="shared" si="62"/>
        <v>0</v>
      </c>
      <c r="CC16" s="192">
        <f t="shared" ca="1" si="21"/>
        <v>0</v>
      </c>
      <c r="CD16" s="192">
        <f t="shared" ca="1" si="22"/>
        <v>0</v>
      </c>
      <c r="CE16" s="86"/>
      <c r="CF16" s="80"/>
      <c r="CG16" s="192" t="str">
        <f t="shared" si="23"/>
        <v/>
      </c>
      <c r="CH16" s="192" t="str">
        <f t="shared" si="63"/>
        <v/>
      </c>
      <c r="CI16" s="192" t="str">
        <f t="shared" si="24"/>
        <v/>
      </c>
      <c r="CJ16" s="192">
        <f t="shared" si="25"/>
        <v>0</v>
      </c>
    </row>
    <row r="17" spans="1:88" x14ac:dyDescent="0.3">
      <c r="A17" s="197">
        <f>ROWS($12:17)-1</f>
        <v>5</v>
      </c>
      <c r="B17" s="75"/>
      <c r="C17" s="76"/>
      <c r="D17" s="76"/>
      <c r="E17" s="77"/>
      <c r="F17" s="78"/>
      <c r="G17" s="79"/>
      <c r="H17" s="198">
        <f t="shared" si="26"/>
        <v>0</v>
      </c>
      <c r="I17" s="199">
        <f t="shared" si="27"/>
        <v>0</v>
      </c>
      <c r="J17" s="190">
        <f t="shared" si="28"/>
        <v>0</v>
      </c>
      <c r="K17" s="190">
        <f t="shared" si="9"/>
        <v>0</v>
      </c>
      <c r="L17" s="190">
        <f t="shared" si="10"/>
        <v>0</v>
      </c>
      <c r="M17" s="190">
        <f t="shared" si="29"/>
        <v>0</v>
      </c>
      <c r="N17" s="190">
        <f t="shared" si="30"/>
        <v>0</v>
      </c>
      <c r="O17" s="190">
        <f t="shared" si="31"/>
        <v>0</v>
      </c>
      <c r="P17" s="190">
        <f t="shared" si="11"/>
        <v>0</v>
      </c>
      <c r="Q17" s="190">
        <f t="shared" si="12"/>
        <v>0</v>
      </c>
      <c r="R17" s="190">
        <f t="shared" si="13"/>
        <v>0</v>
      </c>
      <c r="S17" s="80"/>
      <c r="T17" s="190">
        <f t="shared" si="14"/>
        <v>0</v>
      </c>
      <c r="U17" s="190">
        <f t="shared" si="32"/>
        <v>0</v>
      </c>
      <c r="V17" s="190">
        <f t="shared" si="33"/>
        <v>0</v>
      </c>
      <c r="W17" s="190">
        <f t="shared" si="15"/>
        <v>0</v>
      </c>
      <c r="X17" s="190">
        <f t="shared" si="34"/>
        <v>0</v>
      </c>
      <c r="Y17" s="190">
        <f t="shared" si="35"/>
        <v>0</v>
      </c>
      <c r="Z17" s="190">
        <f t="shared" si="16"/>
        <v>0</v>
      </c>
      <c r="AA17" s="190">
        <f t="shared" si="17"/>
        <v>0</v>
      </c>
      <c r="AB17" s="253"/>
      <c r="AC17" s="190">
        <f t="shared" si="18"/>
        <v>0</v>
      </c>
      <c r="AD17" s="200">
        <f t="shared" si="36"/>
        <v>0</v>
      </c>
      <c r="AE17" s="81"/>
      <c r="AF17" s="82"/>
      <c r="AG17" s="192">
        <f t="shared" si="64"/>
        <v>0</v>
      </c>
      <c r="AH17" s="193">
        <f t="shared" si="19"/>
        <v>0</v>
      </c>
      <c r="AI17" s="190">
        <f t="shared" si="37"/>
        <v>0</v>
      </c>
      <c r="AJ17" s="192">
        <f t="shared" si="38"/>
        <v>0</v>
      </c>
      <c r="AK17" s="83"/>
      <c r="AL17" s="192">
        <f t="shared" si="39"/>
        <v>0</v>
      </c>
      <c r="AM17" s="194">
        <f t="shared" ca="1" si="40"/>
        <v>0</v>
      </c>
      <c r="AN17" s="83"/>
      <c r="AO17" s="84"/>
      <c r="AP17" s="84"/>
      <c r="AQ17" s="84"/>
      <c r="AR17" s="84"/>
      <c r="AS17" s="84"/>
      <c r="AT17" s="84"/>
      <c r="AU17" s="84"/>
      <c r="AV17" s="84"/>
      <c r="AW17" s="84"/>
      <c r="AX17" s="84"/>
      <c r="AY17" s="84"/>
      <c r="AZ17" s="84"/>
      <c r="BA17" s="84"/>
      <c r="BB17" s="84"/>
      <c r="BC17" s="84"/>
      <c r="BD17" s="84"/>
      <c r="BE17" s="84"/>
      <c r="BF17" s="85"/>
      <c r="BG17" s="195">
        <f t="shared" ca="1" si="41"/>
        <v>0</v>
      </c>
      <c r="BH17" s="195">
        <f t="shared" ca="1" si="42"/>
        <v>0</v>
      </c>
      <c r="BI17" s="196">
        <f t="shared" ca="1" si="43"/>
        <v>0</v>
      </c>
      <c r="BJ17" s="192">
        <f t="shared" si="44"/>
        <v>0</v>
      </c>
      <c r="BK17" s="192">
        <f t="shared" si="45"/>
        <v>0</v>
      </c>
      <c r="BL17" s="192">
        <f t="shared" si="46"/>
        <v>0</v>
      </c>
      <c r="BM17" s="192">
        <f t="shared" si="47"/>
        <v>0</v>
      </c>
      <c r="BN17" s="192">
        <f t="shared" si="48"/>
        <v>0</v>
      </c>
      <c r="BO17" s="192">
        <f t="shared" si="49"/>
        <v>0</v>
      </c>
      <c r="BP17" s="192">
        <f t="shared" si="50"/>
        <v>0</v>
      </c>
      <c r="BQ17" s="192">
        <f t="shared" si="51"/>
        <v>0</v>
      </c>
      <c r="BR17" s="192">
        <f t="shared" si="52"/>
        <v>0</v>
      </c>
      <c r="BS17" s="192">
        <f t="shared" si="53"/>
        <v>0</v>
      </c>
      <c r="BT17" s="192">
        <f t="shared" si="54"/>
        <v>0</v>
      </c>
      <c r="BU17" s="192">
        <f t="shared" si="55"/>
        <v>0</v>
      </c>
      <c r="BV17" s="192">
        <f t="shared" si="56"/>
        <v>0</v>
      </c>
      <c r="BW17" s="192">
        <f t="shared" si="57"/>
        <v>0</v>
      </c>
      <c r="BX17" s="192">
        <f t="shared" si="58"/>
        <v>0</v>
      </c>
      <c r="BY17" s="192">
        <f t="shared" si="59"/>
        <v>0</v>
      </c>
      <c r="BZ17" s="192">
        <f t="shared" si="60"/>
        <v>0</v>
      </c>
      <c r="CA17" s="192">
        <f t="shared" si="61"/>
        <v>0</v>
      </c>
      <c r="CB17" s="192">
        <f t="shared" si="62"/>
        <v>0</v>
      </c>
      <c r="CC17" s="192">
        <f t="shared" ca="1" si="21"/>
        <v>0</v>
      </c>
      <c r="CD17" s="192">
        <f t="shared" ca="1" si="22"/>
        <v>0</v>
      </c>
      <c r="CE17" s="86"/>
      <c r="CF17" s="80"/>
      <c r="CG17" s="192" t="str">
        <f t="shared" si="23"/>
        <v/>
      </c>
      <c r="CH17" s="192" t="str">
        <f t="shared" si="63"/>
        <v/>
      </c>
      <c r="CI17" s="192" t="str">
        <f t="shared" si="24"/>
        <v/>
      </c>
      <c r="CJ17" s="192">
        <f t="shared" si="25"/>
        <v>0</v>
      </c>
    </row>
    <row r="18" spans="1:88" x14ac:dyDescent="0.3">
      <c r="A18" s="197">
        <f>ROWS($12:18)-1</f>
        <v>6</v>
      </c>
      <c r="B18" s="75"/>
      <c r="C18" s="76"/>
      <c r="D18" s="76"/>
      <c r="E18" s="77"/>
      <c r="F18" s="78"/>
      <c r="G18" s="79"/>
      <c r="H18" s="198">
        <f t="shared" si="26"/>
        <v>0</v>
      </c>
      <c r="I18" s="199">
        <f t="shared" si="27"/>
        <v>0</v>
      </c>
      <c r="J18" s="190">
        <f t="shared" si="28"/>
        <v>0</v>
      </c>
      <c r="K18" s="190">
        <f t="shared" si="9"/>
        <v>0</v>
      </c>
      <c r="L18" s="190">
        <f t="shared" si="10"/>
        <v>0</v>
      </c>
      <c r="M18" s="190">
        <f t="shared" si="29"/>
        <v>0</v>
      </c>
      <c r="N18" s="190">
        <f t="shared" si="30"/>
        <v>0</v>
      </c>
      <c r="O18" s="190">
        <f t="shared" si="31"/>
        <v>0</v>
      </c>
      <c r="P18" s="190">
        <f t="shared" si="11"/>
        <v>0</v>
      </c>
      <c r="Q18" s="190">
        <f t="shared" si="12"/>
        <v>0</v>
      </c>
      <c r="R18" s="190">
        <f t="shared" si="13"/>
        <v>0</v>
      </c>
      <c r="S18" s="80"/>
      <c r="T18" s="190">
        <f t="shared" si="14"/>
        <v>0</v>
      </c>
      <c r="U18" s="190">
        <f t="shared" si="32"/>
        <v>0</v>
      </c>
      <c r="V18" s="190">
        <f t="shared" si="33"/>
        <v>0</v>
      </c>
      <c r="W18" s="190">
        <f t="shared" si="15"/>
        <v>0</v>
      </c>
      <c r="X18" s="190">
        <f t="shared" si="34"/>
        <v>0</v>
      </c>
      <c r="Y18" s="190">
        <f t="shared" si="35"/>
        <v>0</v>
      </c>
      <c r="Z18" s="190">
        <f t="shared" si="16"/>
        <v>0</v>
      </c>
      <c r="AA18" s="190">
        <f t="shared" si="17"/>
        <v>0</v>
      </c>
      <c r="AB18" s="253"/>
      <c r="AC18" s="190">
        <f t="shared" si="18"/>
        <v>0</v>
      </c>
      <c r="AD18" s="200">
        <f t="shared" si="36"/>
        <v>0</v>
      </c>
      <c r="AE18" s="81"/>
      <c r="AF18" s="82"/>
      <c r="AG18" s="192">
        <f t="shared" si="64"/>
        <v>0</v>
      </c>
      <c r="AH18" s="193">
        <f t="shared" si="19"/>
        <v>0</v>
      </c>
      <c r="AI18" s="190">
        <f t="shared" si="37"/>
        <v>0</v>
      </c>
      <c r="AJ18" s="192">
        <f t="shared" si="38"/>
        <v>0</v>
      </c>
      <c r="AK18" s="83"/>
      <c r="AL18" s="192">
        <f t="shared" si="39"/>
        <v>0</v>
      </c>
      <c r="AM18" s="194">
        <f t="shared" ca="1" si="40"/>
        <v>0</v>
      </c>
      <c r="AN18" s="83"/>
      <c r="AO18" s="84"/>
      <c r="AP18" s="84"/>
      <c r="AQ18" s="84"/>
      <c r="AR18" s="84"/>
      <c r="AS18" s="84"/>
      <c r="AT18" s="84"/>
      <c r="AU18" s="84"/>
      <c r="AV18" s="84"/>
      <c r="AW18" s="84"/>
      <c r="AX18" s="84"/>
      <c r="AY18" s="84"/>
      <c r="AZ18" s="84"/>
      <c r="BA18" s="84"/>
      <c r="BB18" s="84"/>
      <c r="BC18" s="84"/>
      <c r="BD18" s="84"/>
      <c r="BE18" s="84"/>
      <c r="BF18" s="85"/>
      <c r="BG18" s="195">
        <f t="shared" ca="1" si="41"/>
        <v>0</v>
      </c>
      <c r="BH18" s="195">
        <f t="shared" ca="1" si="42"/>
        <v>0</v>
      </c>
      <c r="BI18" s="196">
        <f t="shared" ca="1" si="43"/>
        <v>0</v>
      </c>
      <c r="BJ18" s="192">
        <f t="shared" si="44"/>
        <v>0</v>
      </c>
      <c r="BK18" s="192">
        <f t="shared" si="45"/>
        <v>0</v>
      </c>
      <c r="BL18" s="192">
        <f t="shared" si="46"/>
        <v>0</v>
      </c>
      <c r="BM18" s="192">
        <f t="shared" si="47"/>
        <v>0</v>
      </c>
      <c r="BN18" s="192">
        <f t="shared" si="48"/>
        <v>0</v>
      </c>
      <c r="BO18" s="192">
        <f t="shared" si="49"/>
        <v>0</v>
      </c>
      <c r="BP18" s="192">
        <f t="shared" si="50"/>
        <v>0</v>
      </c>
      <c r="BQ18" s="192">
        <f t="shared" si="51"/>
        <v>0</v>
      </c>
      <c r="BR18" s="192">
        <f t="shared" si="52"/>
        <v>0</v>
      </c>
      <c r="BS18" s="192">
        <f t="shared" si="53"/>
        <v>0</v>
      </c>
      <c r="BT18" s="192">
        <f t="shared" si="54"/>
        <v>0</v>
      </c>
      <c r="BU18" s="192">
        <f t="shared" si="55"/>
        <v>0</v>
      </c>
      <c r="BV18" s="192">
        <f t="shared" si="56"/>
        <v>0</v>
      </c>
      <c r="BW18" s="192">
        <f t="shared" si="57"/>
        <v>0</v>
      </c>
      <c r="BX18" s="192">
        <f t="shared" si="58"/>
        <v>0</v>
      </c>
      <c r="BY18" s="192">
        <f t="shared" si="59"/>
        <v>0</v>
      </c>
      <c r="BZ18" s="192">
        <f t="shared" si="60"/>
        <v>0</v>
      </c>
      <c r="CA18" s="192">
        <f t="shared" si="61"/>
        <v>0</v>
      </c>
      <c r="CB18" s="192">
        <f t="shared" si="62"/>
        <v>0</v>
      </c>
      <c r="CC18" s="192">
        <f t="shared" ca="1" si="21"/>
        <v>0</v>
      </c>
      <c r="CD18" s="192">
        <f t="shared" ca="1" si="22"/>
        <v>0</v>
      </c>
      <c r="CE18" s="86"/>
      <c r="CF18" s="80"/>
      <c r="CG18" s="192" t="str">
        <f t="shared" si="23"/>
        <v/>
      </c>
      <c r="CH18" s="192" t="str">
        <f t="shared" si="63"/>
        <v/>
      </c>
      <c r="CI18" s="192" t="str">
        <f t="shared" si="24"/>
        <v/>
      </c>
      <c r="CJ18" s="192">
        <f t="shared" si="25"/>
        <v>0</v>
      </c>
    </row>
    <row r="19" spans="1:88" x14ac:dyDescent="0.3">
      <c r="A19" s="197">
        <f>ROWS($12:19)-1</f>
        <v>7</v>
      </c>
      <c r="B19" s="75"/>
      <c r="C19" s="76"/>
      <c r="D19" s="76"/>
      <c r="E19" s="77"/>
      <c r="F19" s="78"/>
      <c r="G19" s="79"/>
      <c r="H19" s="198">
        <f t="shared" si="26"/>
        <v>0</v>
      </c>
      <c r="I19" s="199">
        <f t="shared" si="27"/>
        <v>0</v>
      </c>
      <c r="J19" s="190">
        <f t="shared" si="28"/>
        <v>0</v>
      </c>
      <c r="K19" s="190">
        <f t="shared" si="9"/>
        <v>0</v>
      </c>
      <c r="L19" s="190">
        <f t="shared" si="10"/>
        <v>0</v>
      </c>
      <c r="M19" s="190">
        <f t="shared" si="29"/>
        <v>0</v>
      </c>
      <c r="N19" s="190">
        <f t="shared" si="30"/>
        <v>0</v>
      </c>
      <c r="O19" s="190">
        <f t="shared" si="31"/>
        <v>0</v>
      </c>
      <c r="P19" s="190">
        <f t="shared" si="11"/>
        <v>0</v>
      </c>
      <c r="Q19" s="190">
        <f t="shared" si="12"/>
        <v>0</v>
      </c>
      <c r="R19" s="190">
        <f t="shared" si="13"/>
        <v>0</v>
      </c>
      <c r="S19" s="80"/>
      <c r="T19" s="190">
        <f t="shared" si="14"/>
        <v>0</v>
      </c>
      <c r="U19" s="190">
        <f t="shared" si="32"/>
        <v>0</v>
      </c>
      <c r="V19" s="190">
        <f t="shared" si="33"/>
        <v>0</v>
      </c>
      <c r="W19" s="190">
        <f t="shared" si="15"/>
        <v>0</v>
      </c>
      <c r="X19" s="190">
        <f t="shared" si="34"/>
        <v>0</v>
      </c>
      <c r="Y19" s="190">
        <f t="shared" si="35"/>
        <v>0</v>
      </c>
      <c r="Z19" s="190">
        <f t="shared" si="16"/>
        <v>0</v>
      </c>
      <c r="AA19" s="190">
        <f t="shared" si="17"/>
        <v>0</v>
      </c>
      <c r="AB19" s="253"/>
      <c r="AC19" s="190">
        <f t="shared" si="18"/>
        <v>0</v>
      </c>
      <c r="AD19" s="200">
        <f t="shared" si="36"/>
        <v>0</v>
      </c>
      <c r="AE19" s="81"/>
      <c r="AF19" s="82"/>
      <c r="AG19" s="192">
        <f t="shared" si="64"/>
        <v>0</v>
      </c>
      <c r="AH19" s="193">
        <f t="shared" si="19"/>
        <v>0</v>
      </c>
      <c r="AI19" s="190">
        <f t="shared" si="37"/>
        <v>0</v>
      </c>
      <c r="AJ19" s="192">
        <f t="shared" si="38"/>
        <v>0</v>
      </c>
      <c r="AK19" s="83"/>
      <c r="AL19" s="192">
        <f t="shared" si="39"/>
        <v>0</v>
      </c>
      <c r="AM19" s="194">
        <f t="shared" ca="1" si="40"/>
        <v>0</v>
      </c>
      <c r="AN19" s="83"/>
      <c r="AO19" s="84"/>
      <c r="AP19" s="84"/>
      <c r="AQ19" s="84"/>
      <c r="AR19" s="84"/>
      <c r="AS19" s="84"/>
      <c r="AT19" s="84"/>
      <c r="AU19" s="84"/>
      <c r="AV19" s="84"/>
      <c r="AW19" s="84"/>
      <c r="AX19" s="84"/>
      <c r="AY19" s="84"/>
      <c r="AZ19" s="84"/>
      <c r="BA19" s="84"/>
      <c r="BB19" s="84"/>
      <c r="BC19" s="84"/>
      <c r="BD19" s="84"/>
      <c r="BE19" s="84"/>
      <c r="BF19" s="85"/>
      <c r="BG19" s="195">
        <f ca="1">SUM(AM19:BF19)</f>
        <v>0</v>
      </c>
      <c r="BH19" s="195">
        <f t="shared" ca="1" si="42"/>
        <v>0</v>
      </c>
      <c r="BI19" s="196">
        <f t="shared" ca="1" si="43"/>
        <v>0</v>
      </c>
      <c r="BJ19" s="192">
        <f t="shared" si="44"/>
        <v>0</v>
      </c>
      <c r="BK19" s="192">
        <f t="shared" si="45"/>
        <v>0</v>
      </c>
      <c r="BL19" s="192">
        <f t="shared" si="46"/>
        <v>0</v>
      </c>
      <c r="BM19" s="192">
        <f t="shared" si="47"/>
        <v>0</v>
      </c>
      <c r="BN19" s="192">
        <f t="shared" si="48"/>
        <v>0</v>
      </c>
      <c r="BO19" s="192">
        <f t="shared" si="49"/>
        <v>0</v>
      </c>
      <c r="BP19" s="192">
        <f t="shared" si="50"/>
        <v>0</v>
      </c>
      <c r="BQ19" s="192">
        <f t="shared" si="51"/>
        <v>0</v>
      </c>
      <c r="BR19" s="192">
        <f t="shared" si="52"/>
        <v>0</v>
      </c>
      <c r="BS19" s="192">
        <f t="shared" si="53"/>
        <v>0</v>
      </c>
      <c r="BT19" s="192">
        <f t="shared" si="54"/>
        <v>0</v>
      </c>
      <c r="BU19" s="192">
        <f t="shared" si="55"/>
        <v>0</v>
      </c>
      <c r="BV19" s="192">
        <f t="shared" si="56"/>
        <v>0</v>
      </c>
      <c r="BW19" s="192">
        <f t="shared" si="57"/>
        <v>0</v>
      </c>
      <c r="BX19" s="192">
        <f t="shared" si="58"/>
        <v>0</v>
      </c>
      <c r="BY19" s="192">
        <f t="shared" si="59"/>
        <v>0</v>
      </c>
      <c r="BZ19" s="192">
        <f t="shared" si="60"/>
        <v>0</v>
      </c>
      <c r="CA19" s="192">
        <f t="shared" si="61"/>
        <v>0</v>
      </c>
      <c r="CB19" s="192">
        <f t="shared" si="62"/>
        <v>0</v>
      </c>
      <c r="CC19" s="192">
        <f t="shared" ca="1" si="21"/>
        <v>0</v>
      </c>
      <c r="CD19" s="192">
        <f t="shared" ca="1" si="22"/>
        <v>0</v>
      </c>
      <c r="CE19" s="86"/>
      <c r="CF19" s="80"/>
      <c r="CG19" s="192" t="str">
        <f t="shared" si="23"/>
        <v/>
      </c>
      <c r="CH19" s="192" t="str">
        <f t="shared" si="63"/>
        <v/>
      </c>
      <c r="CI19" s="192" t="str">
        <f t="shared" si="24"/>
        <v/>
      </c>
      <c r="CJ19" s="192">
        <f t="shared" si="25"/>
        <v>0</v>
      </c>
    </row>
    <row r="20" spans="1:88" x14ac:dyDescent="0.3">
      <c r="A20" s="197">
        <f>ROWS($12:20)-1</f>
        <v>8</v>
      </c>
      <c r="B20" s="75"/>
      <c r="C20" s="76"/>
      <c r="D20" s="76"/>
      <c r="E20" s="77"/>
      <c r="F20" s="78"/>
      <c r="G20" s="79"/>
      <c r="H20" s="198">
        <f t="shared" si="26"/>
        <v>0</v>
      </c>
      <c r="I20" s="199">
        <f t="shared" si="27"/>
        <v>0</v>
      </c>
      <c r="J20" s="190">
        <f t="shared" si="28"/>
        <v>0</v>
      </c>
      <c r="K20" s="190">
        <f t="shared" si="9"/>
        <v>0</v>
      </c>
      <c r="L20" s="190">
        <f t="shared" si="10"/>
        <v>0</v>
      </c>
      <c r="M20" s="190">
        <f t="shared" si="29"/>
        <v>0</v>
      </c>
      <c r="N20" s="190">
        <f t="shared" si="30"/>
        <v>0</v>
      </c>
      <c r="O20" s="190">
        <f t="shared" si="31"/>
        <v>0</v>
      </c>
      <c r="P20" s="190">
        <f t="shared" si="11"/>
        <v>0</v>
      </c>
      <c r="Q20" s="190">
        <f t="shared" si="12"/>
        <v>0</v>
      </c>
      <c r="R20" s="190">
        <f t="shared" si="13"/>
        <v>0</v>
      </c>
      <c r="S20" s="80"/>
      <c r="T20" s="190">
        <f t="shared" si="14"/>
        <v>0</v>
      </c>
      <c r="U20" s="190">
        <f t="shared" si="32"/>
        <v>0</v>
      </c>
      <c r="V20" s="190">
        <f t="shared" si="33"/>
        <v>0</v>
      </c>
      <c r="W20" s="190">
        <f t="shared" si="15"/>
        <v>0</v>
      </c>
      <c r="X20" s="190">
        <f t="shared" si="34"/>
        <v>0</v>
      </c>
      <c r="Y20" s="190">
        <f t="shared" si="35"/>
        <v>0</v>
      </c>
      <c r="Z20" s="190">
        <f t="shared" si="16"/>
        <v>0</v>
      </c>
      <c r="AA20" s="190">
        <f t="shared" si="17"/>
        <v>0</v>
      </c>
      <c r="AB20" s="253"/>
      <c r="AC20" s="190">
        <f t="shared" si="18"/>
        <v>0</v>
      </c>
      <c r="AD20" s="200">
        <f t="shared" si="36"/>
        <v>0</v>
      </c>
      <c r="AE20" s="81"/>
      <c r="AF20" s="82"/>
      <c r="AG20" s="192">
        <f t="shared" si="64"/>
        <v>0</v>
      </c>
      <c r="AH20" s="193">
        <f t="shared" si="19"/>
        <v>0</v>
      </c>
      <c r="AI20" s="190">
        <f t="shared" si="37"/>
        <v>0</v>
      </c>
      <c r="AJ20" s="192">
        <f t="shared" si="38"/>
        <v>0</v>
      </c>
      <c r="AK20" s="83"/>
      <c r="AL20" s="192">
        <f t="shared" si="39"/>
        <v>0</v>
      </c>
      <c r="AM20" s="194">
        <f t="shared" ca="1" si="40"/>
        <v>0</v>
      </c>
      <c r="AN20" s="83"/>
      <c r="AO20" s="84"/>
      <c r="AP20" s="84"/>
      <c r="AQ20" s="84"/>
      <c r="AR20" s="84"/>
      <c r="AS20" s="84"/>
      <c r="AT20" s="84"/>
      <c r="AU20" s="84"/>
      <c r="AV20" s="84"/>
      <c r="AW20" s="84"/>
      <c r="AX20" s="84"/>
      <c r="AY20" s="84"/>
      <c r="AZ20" s="84"/>
      <c r="BA20" s="84"/>
      <c r="BB20" s="84"/>
      <c r="BC20" s="84"/>
      <c r="BD20" s="84"/>
      <c r="BE20" s="84"/>
      <c r="BF20" s="85"/>
      <c r="BG20" s="195">
        <f t="shared" ca="1" si="41"/>
        <v>0</v>
      </c>
      <c r="BH20" s="195">
        <f t="shared" ca="1" si="42"/>
        <v>0</v>
      </c>
      <c r="BI20" s="196">
        <f t="shared" ca="1" si="43"/>
        <v>0</v>
      </c>
      <c r="BJ20" s="192">
        <f t="shared" si="44"/>
        <v>0</v>
      </c>
      <c r="BK20" s="192">
        <f t="shared" si="45"/>
        <v>0</v>
      </c>
      <c r="BL20" s="192">
        <f t="shared" si="46"/>
        <v>0</v>
      </c>
      <c r="BM20" s="192">
        <f t="shared" si="47"/>
        <v>0</v>
      </c>
      <c r="BN20" s="192">
        <f t="shared" si="48"/>
        <v>0</v>
      </c>
      <c r="BO20" s="192">
        <f t="shared" si="49"/>
        <v>0</v>
      </c>
      <c r="BP20" s="192">
        <f t="shared" si="50"/>
        <v>0</v>
      </c>
      <c r="BQ20" s="192">
        <f t="shared" si="51"/>
        <v>0</v>
      </c>
      <c r="BR20" s="192">
        <f t="shared" si="52"/>
        <v>0</v>
      </c>
      <c r="BS20" s="192">
        <f t="shared" si="53"/>
        <v>0</v>
      </c>
      <c r="BT20" s="192">
        <f t="shared" si="54"/>
        <v>0</v>
      </c>
      <c r="BU20" s="192">
        <f t="shared" si="55"/>
        <v>0</v>
      </c>
      <c r="BV20" s="192">
        <f t="shared" si="56"/>
        <v>0</v>
      </c>
      <c r="BW20" s="192">
        <f t="shared" si="57"/>
        <v>0</v>
      </c>
      <c r="BX20" s="192">
        <f t="shared" si="58"/>
        <v>0</v>
      </c>
      <c r="BY20" s="192">
        <f t="shared" si="59"/>
        <v>0</v>
      </c>
      <c r="BZ20" s="192">
        <f t="shared" si="60"/>
        <v>0</v>
      </c>
      <c r="CA20" s="192">
        <f t="shared" si="61"/>
        <v>0</v>
      </c>
      <c r="CB20" s="192">
        <f t="shared" si="62"/>
        <v>0</v>
      </c>
      <c r="CC20" s="192">
        <f t="shared" ca="1" si="21"/>
        <v>0</v>
      </c>
      <c r="CD20" s="192">
        <f t="shared" ca="1" si="22"/>
        <v>0</v>
      </c>
      <c r="CE20" s="86"/>
      <c r="CF20" s="80"/>
      <c r="CG20" s="192" t="str">
        <f t="shared" si="23"/>
        <v/>
      </c>
      <c r="CH20" s="192" t="str">
        <f t="shared" si="63"/>
        <v/>
      </c>
      <c r="CI20" s="192" t="str">
        <f t="shared" si="24"/>
        <v/>
      </c>
      <c r="CJ20" s="192">
        <f t="shared" si="25"/>
        <v>0</v>
      </c>
    </row>
    <row r="21" spans="1:88" x14ac:dyDescent="0.3">
      <c r="A21" s="197">
        <f>ROWS($12:21)-1</f>
        <v>9</v>
      </c>
      <c r="B21" s="75"/>
      <c r="C21" s="76"/>
      <c r="D21" s="76"/>
      <c r="E21" s="77"/>
      <c r="F21" s="78"/>
      <c r="G21" s="79"/>
      <c r="H21" s="198">
        <f t="shared" si="26"/>
        <v>0</v>
      </c>
      <c r="I21" s="199">
        <f t="shared" si="27"/>
        <v>0</v>
      </c>
      <c r="J21" s="190">
        <f t="shared" si="28"/>
        <v>0</v>
      </c>
      <c r="K21" s="190">
        <f t="shared" si="9"/>
        <v>0</v>
      </c>
      <c r="L21" s="190">
        <f t="shared" si="10"/>
        <v>0</v>
      </c>
      <c r="M21" s="190">
        <f t="shared" si="29"/>
        <v>0</v>
      </c>
      <c r="N21" s="190">
        <f t="shared" si="30"/>
        <v>0</v>
      </c>
      <c r="O21" s="190">
        <f t="shared" si="31"/>
        <v>0</v>
      </c>
      <c r="P21" s="190">
        <f t="shared" si="11"/>
        <v>0</v>
      </c>
      <c r="Q21" s="190">
        <f t="shared" si="12"/>
        <v>0</v>
      </c>
      <c r="R21" s="190">
        <f t="shared" si="13"/>
        <v>0</v>
      </c>
      <c r="S21" s="80"/>
      <c r="T21" s="190">
        <f t="shared" si="14"/>
        <v>0</v>
      </c>
      <c r="U21" s="190">
        <f t="shared" si="32"/>
        <v>0</v>
      </c>
      <c r="V21" s="190">
        <f t="shared" si="33"/>
        <v>0</v>
      </c>
      <c r="W21" s="190">
        <f t="shared" si="15"/>
        <v>0</v>
      </c>
      <c r="X21" s="190">
        <f t="shared" si="34"/>
        <v>0</v>
      </c>
      <c r="Y21" s="190">
        <f t="shared" si="35"/>
        <v>0</v>
      </c>
      <c r="Z21" s="190">
        <f t="shared" si="16"/>
        <v>0</v>
      </c>
      <c r="AA21" s="190">
        <f t="shared" si="17"/>
        <v>0</v>
      </c>
      <c r="AB21" s="253"/>
      <c r="AC21" s="190">
        <f t="shared" si="18"/>
        <v>0</v>
      </c>
      <c r="AD21" s="200">
        <f t="shared" si="36"/>
        <v>0</v>
      </c>
      <c r="AE21" s="81"/>
      <c r="AF21" s="82"/>
      <c r="AG21" s="192">
        <f t="shared" si="64"/>
        <v>0</v>
      </c>
      <c r="AH21" s="193">
        <f t="shared" si="19"/>
        <v>0</v>
      </c>
      <c r="AI21" s="190">
        <f t="shared" si="37"/>
        <v>0</v>
      </c>
      <c r="AJ21" s="192">
        <f t="shared" si="38"/>
        <v>0</v>
      </c>
      <c r="AK21" s="83"/>
      <c r="AL21" s="192">
        <f t="shared" si="39"/>
        <v>0</v>
      </c>
      <c r="AM21" s="194">
        <f t="shared" ca="1" si="40"/>
        <v>0</v>
      </c>
      <c r="AN21" s="83"/>
      <c r="AO21" s="84"/>
      <c r="AP21" s="84"/>
      <c r="AQ21" s="84"/>
      <c r="AR21" s="84"/>
      <c r="AS21" s="84"/>
      <c r="AT21" s="84"/>
      <c r="AU21" s="84"/>
      <c r="AV21" s="84"/>
      <c r="AW21" s="84"/>
      <c r="AX21" s="84"/>
      <c r="AY21" s="84"/>
      <c r="AZ21" s="84"/>
      <c r="BA21" s="84"/>
      <c r="BB21" s="84"/>
      <c r="BC21" s="84"/>
      <c r="BD21" s="84"/>
      <c r="BE21" s="84"/>
      <c r="BF21" s="85"/>
      <c r="BG21" s="195">
        <f t="shared" ca="1" si="41"/>
        <v>0</v>
      </c>
      <c r="BH21" s="195">
        <f t="shared" ca="1" si="42"/>
        <v>0</v>
      </c>
      <c r="BI21" s="196">
        <f t="shared" ca="1" si="43"/>
        <v>0</v>
      </c>
      <c r="BJ21" s="192">
        <f t="shared" si="44"/>
        <v>0</v>
      </c>
      <c r="BK21" s="192">
        <f t="shared" si="45"/>
        <v>0</v>
      </c>
      <c r="BL21" s="192">
        <f t="shared" si="46"/>
        <v>0</v>
      </c>
      <c r="BM21" s="192">
        <f t="shared" si="47"/>
        <v>0</v>
      </c>
      <c r="BN21" s="192">
        <f t="shared" si="48"/>
        <v>0</v>
      </c>
      <c r="BO21" s="192">
        <f t="shared" si="49"/>
        <v>0</v>
      </c>
      <c r="BP21" s="192">
        <f t="shared" si="50"/>
        <v>0</v>
      </c>
      <c r="BQ21" s="192">
        <f t="shared" si="51"/>
        <v>0</v>
      </c>
      <c r="BR21" s="192">
        <f t="shared" si="52"/>
        <v>0</v>
      </c>
      <c r="BS21" s="192">
        <f t="shared" si="53"/>
        <v>0</v>
      </c>
      <c r="BT21" s="192">
        <f t="shared" si="54"/>
        <v>0</v>
      </c>
      <c r="BU21" s="192">
        <f t="shared" si="55"/>
        <v>0</v>
      </c>
      <c r="BV21" s="192">
        <f t="shared" si="56"/>
        <v>0</v>
      </c>
      <c r="BW21" s="192">
        <f t="shared" si="57"/>
        <v>0</v>
      </c>
      <c r="BX21" s="192">
        <f t="shared" si="58"/>
        <v>0</v>
      </c>
      <c r="BY21" s="192">
        <f t="shared" si="59"/>
        <v>0</v>
      </c>
      <c r="BZ21" s="192">
        <f t="shared" si="60"/>
        <v>0</v>
      </c>
      <c r="CA21" s="192">
        <f t="shared" si="61"/>
        <v>0</v>
      </c>
      <c r="CB21" s="192">
        <f t="shared" si="62"/>
        <v>0</v>
      </c>
      <c r="CC21" s="192">
        <f t="shared" ca="1" si="21"/>
        <v>0</v>
      </c>
      <c r="CD21" s="192">
        <f t="shared" ca="1" si="22"/>
        <v>0</v>
      </c>
      <c r="CE21" s="86"/>
      <c r="CF21" s="80"/>
      <c r="CG21" s="192" t="str">
        <f t="shared" si="23"/>
        <v/>
      </c>
      <c r="CH21" s="192" t="str">
        <f t="shared" si="63"/>
        <v/>
      </c>
      <c r="CI21" s="192" t="str">
        <f t="shared" si="24"/>
        <v/>
      </c>
      <c r="CJ21" s="192">
        <f t="shared" si="25"/>
        <v>0</v>
      </c>
    </row>
    <row r="22" spans="1:88" x14ac:dyDescent="0.3">
      <c r="A22" s="197">
        <f>ROWS($12:22)-1</f>
        <v>10</v>
      </c>
      <c r="B22" s="75"/>
      <c r="C22" s="76"/>
      <c r="D22" s="76"/>
      <c r="E22" s="77"/>
      <c r="F22" s="78"/>
      <c r="G22" s="79"/>
      <c r="H22" s="198">
        <f t="shared" si="26"/>
        <v>0</v>
      </c>
      <c r="I22" s="199">
        <f t="shared" si="27"/>
        <v>0</v>
      </c>
      <c r="J22" s="190">
        <f t="shared" si="28"/>
        <v>0</v>
      </c>
      <c r="K22" s="190">
        <f t="shared" si="9"/>
        <v>0</v>
      </c>
      <c r="L22" s="190">
        <f t="shared" si="10"/>
        <v>0</v>
      </c>
      <c r="M22" s="190">
        <f t="shared" si="29"/>
        <v>0</v>
      </c>
      <c r="N22" s="190">
        <f t="shared" si="30"/>
        <v>0</v>
      </c>
      <c r="O22" s="190">
        <f t="shared" si="31"/>
        <v>0</v>
      </c>
      <c r="P22" s="190">
        <f t="shared" si="11"/>
        <v>0</v>
      </c>
      <c r="Q22" s="190">
        <f t="shared" si="12"/>
        <v>0</v>
      </c>
      <c r="R22" s="190">
        <f t="shared" si="13"/>
        <v>0</v>
      </c>
      <c r="S22" s="80"/>
      <c r="T22" s="190">
        <f t="shared" si="14"/>
        <v>0</v>
      </c>
      <c r="U22" s="190">
        <f t="shared" si="32"/>
        <v>0</v>
      </c>
      <c r="V22" s="190">
        <f t="shared" si="33"/>
        <v>0</v>
      </c>
      <c r="W22" s="190">
        <f t="shared" si="15"/>
        <v>0</v>
      </c>
      <c r="X22" s="190">
        <f t="shared" si="34"/>
        <v>0</v>
      </c>
      <c r="Y22" s="190">
        <f t="shared" si="35"/>
        <v>0</v>
      </c>
      <c r="Z22" s="190">
        <f t="shared" si="16"/>
        <v>0</v>
      </c>
      <c r="AA22" s="190">
        <f t="shared" si="17"/>
        <v>0</v>
      </c>
      <c r="AB22" s="253"/>
      <c r="AC22" s="190">
        <f t="shared" si="18"/>
        <v>0</v>
      </c>
      <c r="AD22" s="200">
        <f t="shared" si="36"/>
        <v>0</v>
      </c>
      <c r="AE22" s="81"/>
      <c r="AF22" s="82"/>
      <c r="AG22" s="192">
        <f t="shared" si="64"/>
        <v>0</v>
      </c>
      <c r="AH22" s="193">
        <f t="shared" si="19"/>
        <v>0</v>
      </c>
      <c r="AI22" s="190">
        <f t="shared" si="37"/>
        <v>0</v>
      </c>
      <c r="AJ22" s="192">
        <f t="shared" si="38"/>
        <v>0</v>
      </c>
      <c r="AK22" s="83"/>
      <c r="AL22" s="192">
        <f t="shared" si="39"/>
        <v>0</v>
      </c>
      <c r="AM22" s="194">
        <f t="shared" ca="1" si="40"/>
        <v>0</v>
      </c>
      <c r="AN22" s="83"/>
      <c r="AO22" s="84"/>
      <c r="AP22" s="84"/>
      <c r="AQ22" s="84"/>
      <c r="AR22" s="84"/>
      <c r="AS22" s="84"/>
      <c r="AT22" s="84"/>
      <c r="AU22" s="84"/>
      <c r="AV22" s="84"/>
      <c r="AW22" s="84"/>
      <c r="AX22" s="84"/>
      <c r="AY22" s="84"/>
      <c r="AZ22" s="84"/>
      <c r="BA22" s="84"/>
      <c r="BB22" s="84"/>
      <c r="BC22" s="84"/>
      <c r="BD22" s="84"/>
      <c r="BE22" s="84"/>
      <c r="BF22" s="85"/>
      <c r="BG22" s="195">
        <f t="shared" ca="1" si="41"/>
        <v>0</v>
      </c>
      <c r="BH22" s="195">
        <f t="shared" ca="1" si="42"/>
        <v>0</v>
      </c>
      <c r="BI22" s="196">
        <f t="shared" ca="1" si="43"/>
        <v>0</v>
      </c>
      <c r="BJ22" s="192">
        <f t="shared" si="44"/>
        <v>0</v>
      </c>
      <c r="BK22" s="192">
        <f t="shared" si="45"/>
        <v>0</v>
      </c>
      <c r="BL22" s="192">
        <f t="shared" si="46"/>
        <v>0</v>
      </c>
      <c r="BM22" s="192">
        <f t="shared" si="47"/>
        <v>0</v>
      </c>
      <c r="BN22" s="192">
        <f t="shared" si="48"/>
        <v>0</v>
      </c>
      <c r="BO22" s="192">
        <f t="shared" si="49"/>
        <v>0</v>
      </c>
      <c r="BP22" s="192">
        <f t="shared" si="50"/>
        <v>0</v>
      </c>
      <c r="BQ22" s="192">
        <f t="shared" si="51"/>
        <v>0</v>
      </c>
      <c r="BR22" s="192">
        <f t="shared" si="52"/>
        <v>0</v>
      </c>
      <c r="BS22" s="192">
        <f t="shared" si="53"/>
        <v>0</v>
      </c>
      <c r="BT22" s="192">
        <f t="shared" si="54"/>
        <v>0</v>
      </c>
      <c r="BU22" s="192">
        <f t="shared" si="55"/>
        <v>0</v>
      </c>
      <c r="BV22" s="192">
        <f t="shared" si="56"/>
        <v>0</v>
      </c>
      <c r="BW22" s="192">
        <f t="shared" si="57"/>
        <v>0</v>
      </c>
      <c r="BX22" s="192">
        <f t="shared" si="58"/>
        <v>0</v>
      </c>
      <c r="BY22" s="192">
        <f t="shared" si="59"/>
        <v>0</v>
      </c>
      <c r="BZ22" s="192">
        <f t="shared" si="60"/>
        <v>0</v>
      </c>
      <c r="CA22" s="192">
        <f t="shared" si="61"/>
        <v>0</v>
      </c>
      <c r="CB22" s="192">
        <f t="shared" si="62"/>
        <v>0</v>
      </c>
      <c r="CC22" s="192">
        <f t="shared" ca="1" si="21"/>
        <v>0</v>
      </c>
      <c r="CD22" s="192">
        <f t="shared" ca="1" si="22"/>
        <v>0</v>
      </c>
      <c r="CE22" s="86"/>
      <c r="CF22" s="80"/>
      <c r="CG22" s="192" t="str">
        <f t="shared" si="23"/>
        <v/>
      </c>
      <c r="CH22" s="192" t="str">
        <f t="shared" si="63"/>
        <v/>
      </c>
      <c r="CI22" s="192" t="str">
        <f t="shared" si="24"/>
        <v/>
      </c>
      <c r="CJ22" s="192">
        <f t="shared" si="25"/>
        <v>0</v>
      </c>
    </row>
    <row r="23" spans="1:88" x14ac:dyDescent="0.3">
      <c r="A23" s="197">
        <f>ROWS($12:23)-1</f>
        <v>11</v>
      </c>
      <c r="B23" s="75"/>
      <c r="C23" s="76"/>
      <c r="D23" s="76"/>
      <c r="E23" s="77"/>
      <c r="F23" s="78"/>
      <c r="G23" s="79"/>
      <c r="H23" s="198">
        <f t="shared" si="26"/>
        <v>0</v>
      </c>
      <c r="I23" s="199">
        <f t="shared" si="27"/>
        <v>0</v>
      </c>
      <c r="J23" s="190">
        <f t="shared" si="28"/>
        <v>0</v>
      </c>
      <c r="K23" s="190">
        <f t="shared" si="9"/>
        <v>0</v>
      </c>
      <c r="L23" s="190">
        <f t="shared" si="10"/>
        <v>0</v>
      </c>
      <c r="M23" s="190">
        <f t="shared" si="29"/>
        <v>0</v>
      </c>
      <c r="N23" s="190">
        <f t="shared" si="30"/>
        <v>0</v>
      </c>
      <c r="O23" s="190">
        <f t="shared" si="31"/>
        <v>0</v>
      </c>
      <c r="P23" s="190">
        <f t="shared" si="11"/>
        <v>0</v>
      </c>
      <c r="Q23" s="190">
        <f t="shared" si="12"/>
        <v>0</v>
      </c>
      <c r="R23" s="190">
        <f t="shared" si="13"/>
        <v>0</v>
      </c>
      <c r="S23" s="80"/>
      <c r="T23" s="190">
        <f t="shared" si="14"/>
        <v>0</v>
      </c>
      <c r="U23" s="190">
        <f t="shared" si="32"/>
        <v>0</v>
      </c>
      <c r="V23" s="190">
        <f t="shared" si="33"/>
        <v>0</v>
      </c>
      <c r="W23" s="190">
        <f t="shared" si="15"/>
        <v>0</v>
      </c>
      <c r="X23" s="190">
        <f t="shared" si="34"/>
        <v>0</v>
      </c>
      <c r="Y23" s="190">
        <f t="shared" si="35"/>
        <v>0</v>
      </c>
      <c r="Z23" s="190">
        <f t="shared" si="16"/>
        <v>0</v>
      </c>
      <c r="AA23" s="190">
        <f t="shared" si="17"/>
        <v>0</v>
      </c>
      <c r="AB23" s="253"/>
      <c r="AC23" s="190">
        <f t="shared" si="18"/>
        <v>0</v>
      </c>
      <c r="AD23" s="200">
        <f t="shared" si="36"/>
        <v>0</v>
      </c>
      <c r="AE23" s="81"/>
      <c r="AF23" s="82"/>
      <c r="AG23" s="192">
        <f t="shared" si="64"/>
        <v>0</v>
      </c>
      <c r="AH23" s="193">
        <f t="shared" si="19"/>
        <v>0</v>
      </c>
      <c r="AI23" s="190">
        <f t="shared" si="37"/>
        <v>0</v>
      </c>
      <c r="AJ23" s="192">
        <f t="shared" si="38"/>
        <v>0</v>
      </c>
      <c r="AK23" s="83"/>
      <c r="AL23" s="192">
        <f t="shared" si="39"/>
        <v>0</v>
      </c>
      <c r="AM23" s="194">
        <f t="shared" ca="1" si="40"/>
        <v>0</v>
      </c>
      <c r="AN23" s="83"/>
      <c r="AO23" s="84"/>
      <c r="AP23" s="84"/>
      <c r="AQ23" s="84"/>
      <c r="AR23" s="84"/>
      <c r="AS23" s="84"/>
      <c r="AT23" s="84"/>
      <c r="AU23" s="84"/>
      <c r="AV23" s="84"/>
      <c r="AW23" s="84"/>
      <c r="AX23" s="84"/>
      <c r="AY23" s="84"/>
      <c r="AZ23" s="84"/>
      <c r="BA23" s="84"/>
      <c r="BB23" s="84"/>
      <c r="BC23" s="84"/>
      <c r="BD23" s="84"/>
      <c r="BE23" s="84"/>
      <c r="BF23" s="85"/>
      <c r="BG23" s="195">
        <f t="shared" ca="1" si="41"/>
        <v>0</v>
      </c>
      <c r="BH23" s="195">
        <f t="shared" ca="1" si="42"/>
        <v>0</v>
      </c>
      <c r="BI23" s="196">
        <f t="shared" ca="1" si="43"/>
        <v>0</v>
      </c>
      <c r="BJ23" s="192">
        <f t="shared" si="44"/>
        <v>0</v>
      </c>
      <c r="BK23" s="192">
        <f t="shared" si="45"/>
        <v>0</v>
      </c>
      <c r="BL23" s="192">
        <f t="shared" si="46"/>
        <v>0</v>
      </c>
      <c r="BM23" s="192">
        <f t="shared" si="47"/>
        <v>0</v>
      </c>
      <c r="BN23" s="192">
        <f t="shared" si="48"/>
        <v>0</v>
      </c>
      <c r="BO23" s="192">
        <f t="shared" si="49"/>
        <v>0</v>
      </c>
      <c r="BP23" s="192">
        <f t="shared" si="50"/>
        <v>0</v>
      </c>
      <c r="BQ23" s="192">
        <f t="shared" si="51"/>
        <v>0</v>
      </c>
      <c r="BR23" s="192">
        <f t="shared" si="52"/>
        <v>0</v>
      </c>
      <c r="BS23" s="192">
        <f t="shared" si="53"/>
        <v>0</v>
      </c>
      <c r="BT23" s="192">
        <f t="shared" si="54"/>
        <v>0</v>
      </c>
      <c r="BU23" s="192">
        <f t="shared" si="55"/>
        <v>0</v>
      </c>
      <c r="BV23" s="192">
        <f t="shared" si="56"/>
        <v>0</v>
      </c>
      <c r="BW23" s="192">
        <f t="shared" si="57"/>
        <v>0</v>
      </c>
      <c r="BX23" s="192">
        <f t="shared" si="58"/>
        <v>0</v>
      </c>
      <c r="BY23" s="192">
        <f t="shared" si="59"/>
        <v>0</v>
      </c>
      <c r="BZ23" s="192">
        <f t="shared" si="60"/>
        <v>0</v>
      </c>
      <c r="CA23" s="192">
        <f t="shared" si="61"/>
        <v>0</v>
      </c>
      <c r="CB23" s="192">
        <f t="shared" si="62"/>
        <v>0</v>
      </c>
      <c r="CC23" s="192">
        <f t="shared" ca="1" si="21"/>
        <v>0</v>
      </c>
      <c r="CD23" s="192">
        <f t="shared" ca="1" si="22"/>
        <v>0</v>
      </c>
      <c r="CE23" s="86"/>
      <c r="CF23" s="80"/>
      <c r="CG23" s="192" t="str">
        <f t="shared" si="23"/>
        <v/>
      </c>
      <c r="CH23" s="192" t="str">
        <f t="shared" si="63"/>
        <v/>
      </c>
      <c r="CI23" s="192" t="str">
        <f t="shared" si="24"/>
        <v/>
      </c>
      <c r="CJ23" s="192">
        <f t="shared" si="25"/>
        <v>0</v>
      </c>
    </row>
    <row r="24" spans="1:88" x14ac:dyDescent="0.3">
      <c r="A24" s="197">
        <f>ROWS($12:24)-1</f>
        <v>12</v>
      </c>
      <c r="B24" s="75"/>
      <c r="C24" s="76"/>
      <c r="D24" s="76"/>
      <c r="E24" s="77"/>
      <c r="F24" s="78"/>
      <c r="G24" s="79"/>
      <c r="H24" s="198">
        <f t="shared" si="26"/>
        <v>0</v>
      </c>
      <c r="I24" s="199">
        <f t="shared" si="27"/>
        <v>0</v>
      </c>
      <c r="J24" s="190">
        <f t="shared" si="28"/>
        <v>0</v>
      </c>
      <c r="K24" s="190">
        <f t="shared" si="9"/>
        <v>0</v>
      </c>
      <c r="L24" s="190">
        <f t="shared" si="10"/>
        <v>0</v>
      </c>
      <c r="M24" s="190">
        <f t="shared" si="29"/>
        <v>0</v>
      </c>
      <c r="N24" s="190">
        <f t="shared" si="30"/>
        <v>0</v>
      </c>
      <c r="O24" s="190">
        <f t="shared" si="31"/>
        <v>0</v>
      </c>
      <c r="P24" s="190">
        <f t="shared" si="11"/>
        <v>0</v>
      </c>
      <c r="Q24" s="190">
        <f t="shared" si="12"/>
        <v>0</v>
      </c>
      <c r="R24" s="190">
        <f t="shared" si="13"/>
        <v>0</v>
      </c>
      <c r="S24" s="80"/>
      <c r="T24" s="190">
        <f t="shared" si="14"/>
        <v>0</v>
      </c>
      <c r="U24" s="190">
        <f t="shared" si="32"/>
        <v>0</v>
      </c>
      <c r="V24" s="190">
        <f t="shared" si="33"/>
        <v>0</v>
      </c>
      <c r="W24" s="190">
        <f t="shared" si="15"/>
        <v>0</v>
      </c>
      <c r="X24" s="190">
        <f t="shared" si="34"/>
        <v>0</v>
      </c>
      <c r="Y24" s="190">
        <f t="shared" si="35"/>
        <v>0</v>
      </c>
      <c r="Z24" s="190">
        <f t="shared" si="16"/>
        <v>0</v>
      </c>
      <c r="AA24" s="190">
        <f t="shared" si="17"/>
        <v>0</v>
      </c>
      <c r="AB24" s="253"/>
      <c r="AC24" s="190">
        <f t="shared" si="18"/>
        <v>0</v>
      </c>
      <c r="AD24" s="200">
        <f t="shared" si="36"/>
        <v>0</v>
      </c>
      <c r="AE24" s="81"/>
      <c r="AF24" s="82"/>
      <c r="AG24" s="192">
        <f t="shared" si="64"/>
        <v>0</v>
      </c>
      <c r="AH24" s="193">
        <f t="shared" si="19"/>
        <v>0</v>
      </c>
      <c r="AI24" s="190">
        <f t="shared" si="37"/>
        <v>0</v>
      </c>
      <c r="AJ24" s="192">
        <f t="shared" si="38"/>
        <v>0</v>
      </c>
      <c r="AK24" s="83"/>
      <c r="AL24" s="192">
        <f t="shared" si="39"/>
        <v>0</v>
      </c>
      <c r="AM24" s="194">
        <f t="shared" ca="1" si="40"/>
        <v>0</v>
      </c>
      <c r="AN24" s="83"/>
      <c r="AO24" s="84"/>
      <c r="AP24" s="84"/>
      <c r="AQ24" s="84"/>
      <c r="AR24" s="84"/>
      <c r="AS24" s="84"/>
      <c r="AT24" s="84"/>
      <c r="AU24" s="84"/>
      <c r="AV24" s="84"/>
      <c r="AW24" s="84"/>
      <c r="AX24" s="84"/>
      <c r="AY24" s="84"/>
      <c r="AZ24" s="84"/>
      <c r="BA24" s="84"/>
      <c r="BB24" s="84"/>
      <c r="BC24" s="84"/>
      <c r="BD24" s="84"/>
      <c r="BE24" s="84"/>
      <c r="BF24" s="85"/>
      <c r="BG24" s="195">
        <f t="shared" ca="1" si="41"/>
        <v>0</v>
      </c>
      <c r="BH24" s="195">
        <f t="shared" ca="1" si="42"/>
        <v>0</v>
      </c>
      <c r="BI24" s="196">
        <f t="shared" ca="1" si="43"/>
        <v>0</v>
      </c>
      <c r="BJ24" s="192">
        <f t="shared" si="44"/>
        <v>0</v>
      </c>
      <c r="BK24" s="192">
        <f t="shared" si="45"/>
        <v>0</v>
      </c>
      <c r="BL24" s="192">
        <f t="shared" si="46"/>
        <v>0</v>
      </c>
      <c r="BM24" s="192">
        <f t="shared" si="47"/>
        <v>0</v>
      </c>
      <c r="BN24" s="192">
        <f t="shared" si="48"/>
        <v>0</v>
      </c>
      <c r="BO24" s="192">
        <f t="shared" si="49"/>
        <v>0</v>
      </c>
      <c r="BP24" s="192">
        <f t="shared" si="50"/>
        <v>0</v>
      </c>
      <c r="BQ24" s="192">
        <f t="shared" si="51"/>
        <v>0</v>
      </c>
      <c r="BR24" s="192">
        <f t="shared" si="52"/>
        <v>0</v>
      </c>
      <c r="BS24" s="192">
        <f t="shared" si="53"/>
        <v>0</v>
      </c>
      <c r="BT24" s="192">
        <f t="shared" si="54"/>
        <v>0</v>
      </c>
      <c r="BU24" s="192">
        <f t="shared" si="55"/>
        <v>0</v>
      </c>
      <c r="BV24" s="192">
        <f t="shared" si="56"/>
        <v>0</v>
      </c>
      <c r="BW24" s="192">
        <f t="shared" si="57"/>
        <v>0</v>
      </c>
      <c r="BX24" s="192">
        <f t="shared" si="58"/>
        <v>0</v>
      </c>
      <c r="BY24" s="192">
        <f t="shared" si="59"/>
        <v>0</v>
      </c>
      <c r="BZ24" s="192">
        <f t="shared" si="60"/>
        <v>0</v>
      </c>
      <c r="CA24" s="192">
        <f t="shared" si="61"/>
        <v>0</v>
      </c>
      <c r="CB24" s="192">
        <f t="shared" si="62"/>
        <v>0</v>
      </c>
      <c r="CC24" s="192">
        <f t="shared" ca="1" si="21"/>
        <v>0</v>
      </c>
      <c r="CD24" s="192">
        <f t="shared" ca="1" si="22"/>
        <v>0</v>
      </c>
      <c r="CE24" s="86"/>
      <c r="CF24" s="80"/>
      <c r="CG24" s="192" t="str">
        <f t="shared" si="23"/>
        <v/>
      </c>
      <c r="CH24" s="192" t="str">
        <f t="shared" si="63"/>
        <v/>
      </c>
      <c r="CI24" s="192" t="str">
        <f t="shared" si="24"/>
        <v/>
      </c>
      <c r="CJ24" s="192">
        <f t="shared" si="25"/>
        <v>0</v>
      </c>
    </row>
    <row r="25" spans="1:88" x14ac:dyDescent="0.3">
      <c r="A25" s="197">
        <f>ROWS($12:25)-1</f>
        <v>13</v>
      </c>
      <c r="B25" s="75"/>
      <c r="C25" s="76"/>
      <c r="D25" s="76"/>
      <c r="E25" s="77"/>
      <c r="F25" s="78"/>
      <c r="G25" s="79"/>
      <c r="H25" s="198">
        <f t="shared" si="26"/>
        <v>0</v>
      </c>
      <c r="I25" s="199">
        <f t="shared" si="27"/>
        <v>0</v>
      </c>
      <c r="J25" s="190">
        <f t="shared" si="28"/>
        <v>0</v>
      </c>
      <c r="K25" s="190">
        <f t="shared" si="9"/>
        <v>0</v>
      </c>
      <c r="L25" s="190">
        <f t="shared" si="10"/>
        <v>0</v>
      </c>
      <c r="M25" s="190">
        <f t="shared" si="29"/>
        <v>0</v>
      </c>
      <c r="N25" s="190">
        <f t="shared" si="30"/>
        <v>0</v>
      </c>
      <c r="O25" s="190">
        <f t="shared" si="31"/>
        <v>0</v>
      </c>
      <c r="P25" s="190">
        <f t="shared" si="11"/>
        <v>0</v>
      </c>
      <c r="Q25" s="190">
        <f t="shared" si="12"/>
        <v>0</v>
      </c>
      <c r="R25" s="190">
        <f t="shared" si="13"/>
        <v>0</v>
      </c>
      <c r="S25" s="80"/>
      <c r="T25" s="190">
        <f t="shared" si="14"/>
        <v>0</v>
      </c>
      <c r="U25" s="190">
        <f t="shared" si="32"/>
        <v>0</v>
      </c>
      <c r="V25" s="190">
        <f t="shared" si="33"/>
        <v>0</v>
      </c>
      <c r="W25" s="190">
        <f t="shared" si="15"/>
        <v>0</v>
      </c>
      <c r="X25" s="190">
        <f t="shared" si="34"/>
        <v>0</v>
      </c>
      <c r="Y25" s="190">
        <f t="shared" si="35"/>
        <v>0</v>
      </c>
      <c r="Z25" s="190">
        <f t="shared" si="16"/>
        <v>0</v>
      </c>
      <c r="AA25" s="190">
        <f t="shared" si="17"/>
        <v>0</v>
      </c>
      <c r="AB25" s="253"/>
      <c r="AC25" s="190">
        <f t="shared" si="18"/>
        <v>0</v>
      </c>
      <c r="AD25" s="200">
        <f t="shared" si="36"/>
        <v>0</v>
      </c>
      <c r="AE25" s="81"/>
      <c r="AF25" s="82"/>
      <c r="AG25" s="192">
        <f t="shared" si="64"/>
        <v>0</v>
      </c>
      <c r="AH25" s="193">
        <f t="shared" si="19"/>
        <v>0</v>
      </c>
      <c r="AI25" s="190">
        <f t="shared" si="37"/>
        <v>0</v>
      </c>
      <c r="AJ25" s="192">
        <f t="shared" si="38"/>
        <v>0</v>
      </c>
      <c r="AK25" s="83"/>
      <c r="AL25" s="192">
        <f t="shared" si="39"/>
        <v>0</v>
      </c>
      <c r="AM25" s="194">
        <f t="shared" ca="1" si="40"/>
        <v>0</v>
      </c>
      <c r="AN25" s="83"/>
      <c r="AO25" s="84"/>
      <c r="AP25" s="84"/>
      <c r="AQ25" s="84"/>
      <c r="AR25" s="84"/>
      <c r="AS25" s="84"/>
      <c r="AT25" s="84"/>
      <c r="AU25" s="84"/>
      <c r="AV25" s="84"/>
      <c r="AW25" s="84"/>
      <c r="AX25" s="84"/>
      <c r="AY25" s="84"/>
      <c r="AZ25" s="84"/>
      <c r="BA25" s="84"/>
      <c r="BB25" s="84"/>
      <c r="BC25" s="84"/>
      <c r="BD25" s="84"/>
      <c r="BE25" s="84"/>
      <c r="BF25" s="85"/>
      <c r="BG25" s="195">
        <f t="shared" ca="1" si="41"/>
        <v>0</v>
      </c>
      <c r="BH25" s="195">
        <f t="shared" ca="1" si="42"/>
        <v>0</v>
      </c>
      <c r="BI25" s="196">
        <f t="shared" ca="1" si="43"/>
        <v>0</v>
      </c>
      <c r="BJ25" s="192">
        <f t="shared" si="44"/>
        <v>0</v>
      </c>
      <c r="BK25" s="192">
        <f t="shared" si="45"/>
        <v>0</v>
      </c>
      <c r="BL25" s="192">
        <f t="shared" si="46"/>
        <v>0</v>
      </c>
      <c r="BM25" s="192">
        <f t="shared" si="47"/>
        <v>0</v>
      </c>
      <c r="BN25" s="192">
        <f t="shared" si="48"/>
        <v>0</v>
      </c>
      <c r="BO25" s="192">
        <f t="shared" si="49"/>
        <v>0</v>
      </c>
      <c r="BP25" s="192">
        <f t="shared" si="50"/>
        <v>0</v>
      </c>
      <c r="BQ25" s="192">
        <f t="shared" si="51"/>
        <v>0</v>
      </c>
      <c r="BR25" s="192">
        <f t="shared" si="52"/>
        <v>0</v>
      </c>
      <c r="BS25" s="192">
        <f t="shared" si="53"/>
        <v>0</v>
      </c>
      <c r="BT25" s="192">
        <f t="shared" si="54"/>
        <v>0</v>
      </c>
      <c r="BU25" s="192">
        <f t="shared" si="55"/>
        <v>0</v>
      </c>
      <c r="BV25" s="192">
        <f t="shared" si="56"/>
        <v>0</v>
      </c>
      <c r="BW25" s="192">
        <f t="shared" si="57"/>
        <v>0</v>
      </c>
      <c r="BX25" s="192">
        <f t="shared" si="58"/>
        <v>0</v>
      </c>
      <c r="BY25" s="192">
        <f t="shared" si="59"/>
        <v>0</v>
      </c>
      <c r="BZ25" s="192">
        <f t="shared" si="60"/>
        <v>0</v>
      </c>
      <c r="CA25" s="192">
        <f t="shared" si="61"/>
        <v>0</v>
      </c>
      <c r="CB25" s="192">
        <f t="shared" si="62"/>
        <v>0</v>
      </c>
      <c r="CC25" s="192">
        <f t="shared" ca="1" si="21"/>
        <v>0</v>
      </c>
      <c r="CD25" s="192">
        <f t="shared" ca="1" si="22"/>
        <v>0</v>
      </c>
      <c r="CE25" s="86"/>
      <c r="CF25" s="80"/>
      <c r="CG25" s="192" t="str">
        <f t="shared" si="23"/>
        <v/>
      </c>
      <c r="CH25" s="192" t="str">
        <f t="shared" si="63"/>
        <v/>
      </c>
      <c r="CI25" s="192" t="str">
        <f t="shared" si="24"/>
        <v/>
      </c>
      <c r="CJ25" s="192">
        <f t="shared" si="25"/>
        <v>0</v>
      </c>
    </row>
    <row r="26" spans="1:88" x14ac:dyDescent="0.3">
      <c r="A26" s="197">
        <f>ROWS($12:26)-1</f>
        <v>14</v>
      </c>
      <c r="B26" s="75"/>
      <c r="C26" s="76"/>
      <c r="D26" s="76"/>
      <c r="E26" s="77"/>
      <c r="F26" s="78"/>
      <c r="G26" s="79"/>
      <c r="H26" s="198">
        <f t="shared" si="26"/>
        <v>0</v>
      </c>
      <c r="I26" s="199">
        <f t="shared" si="27"/>
        <v>0</v>
      </c>
      <c r="J26" s="190">
        <f t="shared" si="28"/>
        <v>0</v>
      </c>
      <c r="K26" s="190">
        <f t="shared" si="9"/>
        <v>0</v>
      </c>
      <c r="L26" s="190">
        <f t="shared" si="10"/>
        <v>0</v>
      </c>
      <c r="M26" s="190">
        <f t="shared" si="29"/>
        <v>0</v>
      </c>
      <c r="N26" s="190">
        <f t="shared" si="30"/>
        <v>0</v>
      </c>
      <c r="O26" s="190">
        <f t="shared" si="31"/>
        <v>0</v>
      </c>
      <c r="P26" s="190">
        <f t="shared" si="11"/>
        <v>0</v>
      </c>
      <c r="Q26" s="190">
        <f t="shared" si="12"/>
        <v>0</v>
      </c>
      <c r="R26" s="190">
        <f t="shared" si="13"/>
        <v>0</v>
      </c>
      <c r="S26" s="80"/>
      <c r="T26" s="190">
        <f t="shared" si="14"/>
        <v>0</v>
      </c>
      <c r="U26" s="190">
        <f t="shared" si="32"/>
        <v>0</v>
      </c>
      <c r="V26" s="190">
        <f t="shared" si="33"/>
        <v>0</v>
      </c>
      <c r="W26" s="190">
        <f t="shared" si="15"/>
        <v>0</v>
      </c>
      <c r="X26" s="190">
        <f t="shared" si="34"/>
        <v>0</v>
      </c>
      <c r="Y26" s="190">
        <f t="shared" si="35"/>
        <v>0</v>
      </c>
      <c r="Z26" s="190">
        <f t="shared" si="16"/>
        <v>0</v>
      </c>
      <c r="AA26" s="190">
        <f t="shared" si="17"/>
        <v>0</v>
      </c>
      <c r="AB26" s="253"/>
      <c r="AC26" s="190">
        <f t="shared" si="18"/>
        <v>0</v>
      </c>
      <c r="AD26" s="200">
        <f t="shared" si="36"/>
        <v>0</v>
      </c>
      <c r="AE26" s="81"/>
      <c r="AF26" s="82"/>
      <c r="AG26" s="192">
        <f t="shared" si="64"/>
        <v>0</v>
      </c>
      <c r="AH26" s="193">
        <f t="shared" si="19"/>
        <v>0</v>
      </c>
      <c r="AI26" s="190">
        <f t="shared" si="37"/>
        <v>0</v>
      </c>
      <c r="AJ26" s="192">
        <f t="shared" si="38"/>
        <v>0</v>
      </c>
      <c r="AK26" s="83"/>
      <c r="AL26" s="192">
        <f t="shared" si="39"/>
        <v>0</v>
      </c>
      <c r="AM26" s="194">
        <f t="shared" ca="1" si="40"/>
        <v>0</v>
      </c>
      <c r="AN26" s="83"/>
      <c r="AO26" s="84"/>
      <c r="AP26" s="84"/>
      <c r="AQ26" s="84"/>
      <c r="AR26" s="84"/>
      <c r="AS26" s="84"/>
      <c r="AT26" s="84"/>
      <c r="AU26" s="84"/>
      <c r="AV26" s="84"/>
      <c r="AW26" s="84"/>
      <c r="AX26" s="84"/>
      <c r="AY26" s="84"/>
      <c r="AZ26" s="84"/>
      <c r="BA26" s="84"/>
      <c r="BB26" s="84"/>
      <c r="BC26" s="84"/>
      <c r="BD26" s="84"/>
      <c r="BE26" s="84"/>
      <c r="BF26" s="85"/>
      <c r="BG26" s="195">
        <f t="shared" ca="1" si="41"/>
        <v>0</v>
      </c>
      <c r="BH26" s="195">
        <f t="shared" ca="1" si="42"/>
        <v>0</v>
      </c>
      <c r="BI26" s="196">
        <f t="shared" ca="1" si="43"/>
        <v>0</v>
      </c>
      <c r="BJ26" s="192">
        <f t="shared" si="44"/>
        <v>0</v>
      </c>
      <c r="BK26" s="192">
        <f t="shared" si="45"/>
        <v>0</v>
      </c>
      <c r="BL26" s="192">
        <f t="shared" si="46"/>
        <v>0</v>
      </c>
      <c r="BM26" s="192">
        <f t="shared" si="47"/>
        <v>0</v>
      </c>
      <c r="BN26" s="192">
        <f t="shared" si="48"/>
        <v>0</v>
      </c>
      <c r="BO26" s="192">
        <f t="shared" si="49"/>
        <v>0</v>
      </c>
      <c r="BP26" s="192">
        <f t="shared" si="50"/>
        <v>0</v>
      </c>
      <c r="BQ26" s="192">
        <f t="shared" si="51"/>
        <v>0</v>
      </c>
      <c r="BR26" s="192">
        <f t="shared" si="52"/>
        <v>0</v>
      </c>
      <c r="BS26" s="192">
        <f t="shared" si="53"/>
        <v>0</v>
      </c>
      <c r="BT26" s="192">
        <f t="shared" si="54"/>
        <v>0</v>
      </c>
      <c r="BU26" s="192">
        <f t="shared" si="55"/>
        <v>0</v>
      </c>
      <c r="BV26" s="192">
        <f t="shared" si="56"/>
        <v>0</v>
      </c>
      <c r="BW26" s="192">
        <f t="shared" si="57"/>
        <v>0</v>
      </c>
      <c r="BX26" s="192">
        <f t="shared" si="58"/>
        <v>0</v>
      </c>
      <c r="BY26" s="192">
        <f t="shared" si="59"/>
        <v>0</v>
      </c>
      <c r="BZ26" s="192">
        <f t="shared" si="60"/>
        <v>0</v>
      </c>
      <c r="CA26" s="192">
        <f t="shared" si="61"/>
        <v>0</v>
      </c>
      <c r="CB26" s="192">
        <f t="shared" si="62"/>
        <v>0</v>
      </c>
      <c r="CC26" s="192">
        <f t="shared" ca="1" si="21"/>
        <v>0</v>
      </c>
      <c r="CD26" s="192">
        <f t="shared" ca="1" si="22"/>
        <v>0</v>
      </c>
      <c r="CE26" s="86"/>
      <c r="CF26" s="80"/>
      <c r="CG26" s="192" t="str">
        <f t="shared" si="23"/>
        <v/>
      </c>
      <c r="CH26" s="192" t="str">
        <f t="shared" si="63"/>
        <v/>
      </c>
      <c r="CI26" s="192" t="str">
        <f t="shared" si="24"/>
        <v/>
      </c>
      <c r="CJ26" s="192">
        <f t="shared" si="25"/>
        <v>0</v>
      </c>
    </row>
    <row r="27" spans="1:88" x14ac:dyDescent="0.3">
      <c r="A27" s="197">
        <f>ROWS($12:27)-1</f>
        <v>15</v>
      </c>
      <c r="B27" s="75"/>
      <c r="C27" s="76"/>
      <c r="D27" s="76"/>
      <c r="E27" s="77"/>
      <c r="F27" s="78"/>
      <c r="G27" s="79"/>
      <c r="H27" s="198">
        <f t="shared" si="26"/>
        <v>0</v>
      </c>
      <c r="I27" s="199">
        <f t="shared" si="27"/>
        <v>0</v>
      </c>
      <c r="J27" s="190">
        <f t="shared" si="28"/>
        <v>0</v>
      </c>
      <c r="K27" s="190">
        <f t="shared" si="9"/>
        <v>0</v>
      </c>
      <c r="L27" s="190">
        <f t="shared" si="10"/>
        <v>0</v>
      </c>
      <c r="M27" s="190">
        <f t="shared" si="29"/>
        <v>0</v>
      </c>
      <c r="N27" s="190">
        <f t="shared" si="30"/>
        <v>0</v>
      </c>
      <c r="O27" s="190">
        <f t="shared" si="31"/>
        <v>0</v>
      </c>
      <c r="P27" s="190">
        <f t="shared" si="11"/>
        <v>0</v>
      </c>
      <c r="Q27" s="190">
        <f t="shared" si="12"/>
        <v>0</v>
      </c>
      <c r="R27" s="190">
        <f t="shared" si="13"/>
        <v>0</v>
      </c>
      <c r="S27" s="80"/>
      <c r="T27" s="190">
        <f t="shared" si="14"/>
        <v>0</v>
      </c>
      <c r="U27" s="190">
        <f t="shared" si="32"/>
        <v>0</v>
      </c>
      <c r="V27" s="190">
        <f t="shared" si="33"/>
        <v>0</v>
      </c>
      <c r="W27" s="190">
        <f t="shared" si="15"/>
        <v>0</v>
      </c>
      <c r="X27" s="190">
        <f t="shared" si="34"/>
        <v>0</v>
      </c>
      <c r="Y27" s="190">
        <f t="shared" si="35"/>
        <v>0</v>
      </c>
      <c r="Z27" s="190">
        <f t="shared" si="16"/>
        <v>0</v>
      </c>
      <c r="AA27" s="190">
        <f t="shared" si="17"/>
        <v>0</v>
      </c>
      <c r="AB27" s="253"/>
      <c r="AC27" s="190">
        <f t="shared" si="18"/>
        <v>0</v>
      </c>
      <c r="AD27" s="200">
        <f t="shared" si="36"/>
        <v>0</v>
      </c>
      <c r="AE27" s="81"/>
      <c r="AF27" s="82"/>
      <c r="AG27" s="192">
        <f t="shared" si="64"/>
        <v>0</v>
      </c>
      <c r="AH27" s="193">
        <f t="shared" si="19"/>
        <v>0</v>
      </c>
      <c r="AI27" s="190">
        <f t="shared" si="37"/>
        <v>0</v>
      </c>
      <c r="AJ27" s="192">
        <f t="shared" si="38"/>
        <v>0</v>
      </c>
      <c r="AK27" s="83"/>
      <c r="AL27" s="192">
        <f t="shared" si="39"/>
        <v>0</v>
      </c>
      <c r="AM27" s="194">
        <f t="shared" ca="1" si="40"/>
        <v>0</v>
      </c>
      <c r="AN27" s="83"/>
      <c r="AO27" s="84"/>
      <c r="AP27" s="84"/>
      <c r="AQ27" s="84"/>
      <c r="AR27" s="84"/>
      <c r="AS27" s="84"/>
      <c r="AT27" s="84"/>
      <c r="AU27" s="84"/>
      <c r="AV27" s="84"/>
      <c r="AW27" s="84"/>
      <c r="AX27" s="84"/>
      <c r="AY27" s="84"/>
      <c r="AZ27" s="84"/>
      <c r="BA27" s="84"/>
      <c r="BB27" s="84"/>
      <c r="BC27" s="84"/>
      <c r="BD27" s="84"/>
      <c r="BE27" s="84"/>
      <c r="BF27" s="85"/>
      <c r="BG27" s="195">
        <f t="shared" ca="1" si="41"/>
        <v>0</v>
      </c>
      <c r="BH27" s="195">
        <f t="shared" ca="1" si="42"/>
        <v>0</v>
      </c>
      <c r="BI27" s="196">
        <f t="shared" ca="1" si="43"/>
        <v>0</v>
      </c>
      <c r="BJ27" s="192">
        <f t="shared" si="44"/>
        <v>0</v>
      </c>
      <c r="BK27" s="192">
        <f t="shared" si="45"/>
        <v>0</v>
      </c>
      <c r="BL27" s="192">
        <f t="shared" si="46"/>
        <v>0</v>
      </c>
      <c r="BM27" s="192">
        <f t="shared" si="47"/>
        <v>0</v>
      </c>
      <c r="BN27" s="192">
        <f t="shared" si="48"/>
        <v>0</v>
      </c>
      <c r="BO27" s="192">
        <f t="shared" si="49"/>
        <v>0</v>
      </c>
      <c r="BP27" s="192">
        <f t="shared" si="50"/>
        <v>0</v>
      </c>
      <c r="BQ27" s="192">
        <f t="shared" si="51"/>
        <v>0</v>
      </c>
      <c r="BR27" s="192">
        <f t="shared" si="52"/>
        <v>0</v>
      </c>
      <c r="BS27" s="192">
        <f t="shared" si="53"/>
        <v>0</v>
      </c>
      <c r="BT27" s="192">
        <f t="shared" si="54"/>
        <v>0</v>
      </c>
      <c r="BU27" s="192">
        <f t="shared" si="55"/>
        <v>0</v>
      </c>
      <c r="BV27" s="192">
        <f t="shared" si="56"/>
        <v>0</v>
      </c>
      <c r="BW27" s="192">
        <f t="shared" si="57"/>
        <v>0</v>
      </c>
      <c r="BX27" s="192">
        <f t="shared" si="58"/>
        <v>0</v>
      </c>
      <c r="BY27" s="192">
        <f t="shared" si="59"/>
        <v>0</v>
      </c>
      <c r="BZ27" s="192">
        <f t="shared" si="60"/>
        <v>0</v>
      </c>
      <c r="CA27" s="192">
        <f t="shared" si="61"/>
        <v>0</v>
      </c>
      <c r="CB27" s="192">
        <f t="shared" si="62"/>
        <v>0</v>
      </c>
      <c r="CC27" s="192">
        <f t="shared" ca="1" si="21"/>
        <v>0</v>
      </c>
      <c r="CD27" s="192">
        <f t="shared" ca="1" si="22"/>
        <v>0</v>
      </c>
      <c r="CE27" s="86"/>
      <c r="CF27" s="80"/>
      <c r="CG27" s="192" t="str">
        <f t="shared" si="23"/>
        <v/>
      </c>
      <c r="CH27" s="192" t="str">
        <f t="shared" si="63"/>
        <v/>
      </c>
      <c r="CI27" s="192" t="str">
        <f t="shared" si="24"/>
        <v/>
      </c>
      <c r="CJ27" s="192">
        <f t="shared" si="25"/>
        <v>0</v>
      </c>
    </row>
    <row r="28" spans="1:88" x14ac:dyDescent="0.3">
      <c r="A28" s="197">
        <f>ROWS($12:28)-1</f>
        <v>16</v>
      </c>
      <c r="B28" s="75"/>
      <c r="C28" s="76"/>
      <c r="D28" s="76"/>
      <c r="E28" s="77"/>
      <c r="F28" s="78"/>
      <c r="G28" s="79"/>
      <c r="H28" s="198">
        <f t="shared" si="26"/>
        <v>0</v>
      </c>
      <c r="I28" s="199">
        <f t="shared" si="27"/>
        <v>0</v>
      </c>
      <c r="J28" s="190">
        <f t="shared" si="28"/>
        <v>0</v>
      </c>
      <c r="K28" s="190">
        <f t="shared" si="9"/>
        <v>0</v>
      </c>
      <c r="L28" s="190">
        <f t="shared" si="10"/>
        <v>0</v>
      </c>
      <c r="M28" s="190">
        <f t="shared" si="29"/>
        <v>0</v>
      </c>
      <c r="N28" s="190">
        <f t="shared" si="30"/>
        <v>0</v>
      </c>
      <c r="O28" s="190">
        <f t="shared" si="31"/>
        <v>0</v>
      </c>
      <c r="P28" s="190">
        <f t="shared" si="11"/>
        <v>0</v>
      </c>
      <c r="Q28" s="190">
        <f t="shared" si="12"/>
        <v>0</v>
      </c>
      <c r="R28" s="190">
        <f t="shared" si="13"/>
        <v>0</v>
      </c>
      <c r="S28" s="80"/>
      <c r="T28" s="190">
        <f t="shared" si="14"/>
        <v>0</v>
      </c>
      <c r="U28" s="190">
        <f t="shared" si="32"/>
        <v>0</v>
      </c>
      <c r="V28" s="190">
        <f t="shared" si="33"/>
        <v>0</v>
      </c>
      <c r="W28" s="190">
        <f t="shared" si="15"/>
        <v>0</v>
      </c>
      <c r="X28" s="190">
        <f t="shared" si="34"/>
        <v>0</v>
      </c>
      <c r="Y28" s="190">
        <f t="shared" si="35"/>
        <v>0</v>
      </c>
      <c r="Z28" s="190">
        <f t="shared" si="16"/>
        <v>0</v>
      </c>
      <c r="AA28" s="190">
        <f t="shared" si="17"/>
        <v>0</v>
      </c>
      <c r="AB28" s="253"/>
      <c r="AC28" s="190">
        <f t="shared" si="18"/>
        <v>0</v>
      </c>
      <c r="AD28" s="200">
        <f t="shared" si="36"/>
        <v>0</v>
      </c>
      <c r="AE28" s="81"/>
      <c r="AF28" s="82"/>
      <c r="AG28" s="192">
        <f t="shared" si="64"/>
        <v>0</v>
      </c>
      <c r="AH28" s="193">
        <f t="shared" si="19"/>
        <v>0</v>
      </c>
      <c r="AI28" s="190">
        <f t="shared" si="37"/>
        <v>0</v>
      </c>
      <c r="AJ28" s="192">
        <f t="shared" si="38"/>
        <v>0</v>
      </c>
      <c r="AK28" s="83"/>
      <c r="AL28" s="192">
        <f t="shared" si="39"/>
        <v>0</v>
      </c>
      <c r="AM28" s="194">
        <f t="shared" ca="1" si="40"/>
        <v>0</v>
      </c>
      <c r="AN28" s="83"/>
      <c r="AO28" s="84"/>
      <c r="AP28" s="84"/>
      <c r="AQ28" s="84"/>
      <c r="AR28" s="84"/>
      <c r="AS28" s="84"/>
      <c r="AT28" s="84"/>
      <c r="AU28" s="84"/>
      <c r="AV28" s="84"/>
      <c r="AW28" s="84"/>
      <c r="AX28" s="84"/>
      <c r="AY28" s="84"/>
      <c r="AZ28" s="84"/>
      <c r="BA28" s="84"/>
      <c r="BB28" s="84"/>
      <c r="BC28" s="84"/>
      <c r="BD28" s="84"/>
      <c r="BE28" s="84"/>
      <c r="BF28" s="85"/>
      <c r="BG28" s="195">
        <f t="shared" ca="1" si="41"/>
        <v>0</v>
      </c>
      <c r="BH28" s="195">
        <f t="shared" ca="1" si="42"/>
        <v>0</v>
      </c>
      <c r="BI28" s="196">
        <f t="shared" ca="1" si="43"/>
        <v>0</v>
      </c>
      <c r="BJ28" s="192">
        <f t="shared" si="44"/>
        <v>0</v>
      </c>
      <c r="BK28" s="192">
        <f t="shared" si="45"/>
        <v>0</v>
      </c>
      <c r="BL28" s="192">
        <f t="shared" si="46"/>
        <v>0</v>
      </c>
      <c r="BM28" s="192">
        <f t="shared" si="47"/>
        <v>0</v>
      </c>
      <c r="BN28" s="192">
        <f t="shared" si="48"/>
        <v>0</v>
      </c>
      <c r="BO28" s="192">
        <f t="shared" si="49"/>
        <v>0</v>
      </c>
      <c r="BP28" s="192">
        <f t="shared" si="50"/>
        <v>0</v>
      </c>
      <c r="BQ28" s="192">
        <f t="shared" si="51"/>
        <v>0</v>
      </c>
      <c r="BR28" s="192">
        <f t="shared" si="52"/>
        <v>0</v>
      </c>
      <c r="BS28" s="192">
        <f t="shared" si="53"/>
        <v>0</v>
      </c>
      <c r="BT28" s="192">
        <f t="shared" si="54"/>
        <v>0</v>
      </c>
      <c r="BU28" s="192">
        <f t="shared" si="55"/>
        <v>0</v>
      </c>
      <c r="BV28" s="192">
        <f t="shared" si="56"/>
        <v>0</v>
      </c>
      <c r="BW28" s="192">
        <f t="shared" si="57"/>
        <v>0</v>
      </c>
      <c r="BX28" s="192">
        <f t="shared" si="58"/>
        <v>0</v>
      </c>
      <c r="BY28" s="192">
        <f t="shared" si="59"/>
        <v>0</v>
      </c>
      <c r="BZ28" s="192">
        <f t="shared" si="60"/>
        <v>0</v>
      </c>
      <c r="CA28" s="192">
        <f t="shared" si="61"/>
        <v>0</v>
      </c>
      <c r="CB28" s="192">
        <f t="shared" si="62"/>
        <v>0</v>
      </c>
      <c r="CC28" s="192">
        <f t="shared" ca="1" si="21"/>
        <v>0</v>
      </c>
      <c r="CD28" s="192">
        <f t="shared" ca="1" si="22"/>
        <v>0</v>
      </c>
      <c r="CE28" s="86"/>
      <c r="CF28" s="80"/>
      <c r="CG28" s="192" t="str">
        <f t="shared" si="23"/>
        <v/>
      </c>
      <c r="CH28" s="192" t="str">
        <f t="shared" si="63"/>
        <v/>
      </c>
      <c r="CI28" s="192" t="str">
        <f t="shared" si="24"/>
        <v/>
      </c>
      <c r="CJ28" s="192">
        <f t="shared" si="25"/>
        <v>0</v>
      </c>
    </row>
    <row r="29" spans="1:88" x14ac:dyDescent="0.3">
      <c r="A29" s="197">
        <f>ROWS($12:29)-1</f>
        <v>17</v>
      </c>
      <c r="B29" s="75"/>
      <c r="C29" s="76"/>
      <c r="D29" s="76"/>
      <c r="E29" s="77"/>
      <c r="F29" s="78"/>
      <c r="G29" s="79"/>
      <c r="H29" s="198">
        <f t="shared" si="26"/>
        <v>0</v>
      </c>
      <c r="I29" s="199">
        <f t="shared" si="27"/>
        <v>0</v>
      </c>
      <c r="J29" s="190">
        <f t="shared" si="28"/>
        <v>0</v>
      </c>
      <c r="K29" s="190">
        <f t="shared" si="9"/>
        <v>0</v>
      </c>
      <c r="L29" s="190">
        <f t="shared" si="10"/>
        <v>0</v>
      </c>
      <c r="M29" s="190">
        <f t="shared" si="29"/>
        <v>0</v>
      </c>
      <c r="N29" s="190">
        <f t="shared" si="30"/>
        <v>0</v>
      </c>
      <c r="O29" s="190">
        <f t="shared" si="31"/>
        <v>0</v>
      </c>
      <c r="P29" s="190">
        <f t="shared" si="11"/>
        <v>0</v>
      </c>
      <c r="Q29" s="190">
        <f t="shared" si="12"/>
        <v>0</v>
      </c>
      <c r="R29" s="190">
        <f t="shared" si="13"/>
        <v>0</v>
      </c>
      <c r="S29" s="80"/>
      <c r="T29" s="190">
        <f t="shared" si="14"/>
        <v>0</v>
      </c>
      <c r="U29" s="190">
        <f t="shared" si="32"/>
        <v>0</v>
      </c>
      <c r="V29" s="190">
        <f t="shared" si="33"/>
        <v>0</v>
      </c>
      <c r="W29" s="190">
        <f t="shared" si="15"/>
        <v>0</v>
      </c>
      <c r="X29" s="190">
        <f t="shared" si="34"/>
        <v>0</v>
      </c>
      <c r="Y29" s="190">
        <f t="shared" si="35"/>
        <v>0</v>
      </c>
      <c r="Z29" s="190">
        <f t="shared" si="16"/>
        <v>0</v>
      </c>
      <c r="AA29" s="190">
        <f t="shared" si="17"/>
        <v>0</v>
      </c>
      <c r="AB29" s="253"/>
      <c r="AC29" s="190">
        <f t="shared" si="18"/>
        <v>0</v>
      </c>
      <c r="AD29" s="200">
        <f t="shared" si="36"/>
        <v>0</v>
      </c>
      <c r="AE29" s="81"/>
      <c r="AF29" s="82"/>
      <c r="AG29" s="192">
        <f t="shared" si="64"/>
        <v>0</v>
      </c>
      <c r="AH29" s="193">
        <f t="shared" si="19"/>
        <v>0</v>
      </c>
      <c r="AI29" s="190">
        <f t="shared" si="37"/>
        <v>0</v>
      </c>
      <c r="AJ29" s="192">
        <f t="shared" si="38"/>
        <v>0</v>
      </c>
      <c r="AK29" s="83"/>
      <c r="AL29" s="192">
        <f t="shared" si="39"/>
        <v>0</v>
      </c>
      <c r="AM29" s="194">
        <f t="shared" ca="1" si="40"/>
        <v>0</v>
      </c>
      <c r="AN29" s="83"/>
      <c r="AO29" s="84"/>
      <c r="AP29" s="84"/>
      <c r="AQ29" s="84"/>
      <c r="AR29" s="84"/>
      <c r="AS29" s="84"/>
      <c r="AT29" s="84"/>
      <c r="AU29" s="84"/>
      <c r="AV29" s="84"/>
      <c r="AW29" s="84"/>
      <c r="AX29" s="84"/>
      <c r="AY29" s="84"/>
      <c r="AZ29" s="84"/>
      <c r="BA29" s="84"/>
      <c r="BB29" s="84"/>
      <c r="BC29" s="84"/>
      <c r="BD29" s="84"/>
      <c r="BE29" s="84"/>
      <c r="BF29" s="85"/>
      <c r="BG29" s="195">
        <f t="shared" ca="1" si="41"/>
        <v>0</v>
      </c>
      <c r="BH29" s="195">
        <f t="shared" ca="1" si="42"/>
        <v>0</v>
      </c>
      <c r="BI29" s="196">
        <f t="shared" ca="1" si="43"/>
        <v>0</v>
      </c>
      <c r="BJ29" s="192">
        <f t="shared" si="44"/>
        <v>0</v>
      </c>
      <c r="BK29" s="192">
        <f t="shared" si="45"/>
        <v>0</v>
      </c>
      <c r="BL29" s="192">
        <f t="shared" si="46"/>
        <v>0</v>
      </c>
      <c r="BM29" s="192">
        <f t="shared" si="47"/>
        <v>0</v>
      </c>
      <c r="BN29" s="192">
        <f t="shared" si="48"/>
        <v>0</v>
      </c>
      <c r="BO29" s="192">
        <f t="shared" si="49"/>
        <v>0</v>
      </c>
      <c r="BP29" s="192">
        <f t="shared" si="50"/>
        <v>0</v>
      </c>
      <c r="BQ29" s="192">
        <f t="shared" si="51"/>
        <v>0</v>
      </c>
      <c r="BR29" s="192">
        <f t="shared" si="52"/>
        <v>0</v>
      </c>
      <c r="BS29" s="192">
        <f t="shared" si="53"/>
        <v>0</v>
      </c>
      <c r="BT29" s="192">
        <f t="shared" si="54"/>
        <v>0</v>
      </c>
      <c r="BU29" s="192">
        <f t="shared" si="55"/>
        <v>0</v>
      </c>
      <c r="BV29" s="192">
        <f t="shared" si="56"/>
        <v>0</v>
      </c>
      <c r="BW29" s="192">
        <f t="shared" si="57"/>
        <v>0</v>
      </c>
      <c r="BX29" s="192">
        <f t="shared" si="58"/>
        <v>0</v>
      </c>
      <c r="BY29" s="192">
        <f t="shared" si="59"/>
        <v>0</v>
      </c>
      <c r="BZ29" s="192">
        <f t="shared" si="60"/>
        <v>0</v>
      </c>
      <c r="CA29" s="192">
        <f t="shared" si="61"/>
        <v>0</v>
      </c>
      <c r="CB29" s="192">
        <f t="shared" si="62"/>
        <v>0</v>
      </c>
      <c r="CC29" s="192">
        <f t="shared" ca="1" si="21"/>
        <v>0</v>
      </c>
      <c r="CD29" s="192">
        <f t="shared" ca="1" si="22"/>
        <v>0</v>
      </c>
      <c r="CE29" s="86"/>
      <c r="CF29" s="80"/>
      <c r="CG29" s="192" t="str">
        <f t="shared" si="23"/>
        <v/>
      </c>
      <c r="CH29" s="192" t="str">
        <f t="shared" si="63"/>
        <v/>
      </c>
      <c r="CI29" s="192" t="str">
        <f t="shared" si="24"/>
        <v/>
      </c>
      <c r="CJ29" s="192">
        <f t="shared" si="25"/>
        <v>0</v>
      </c>
    </row>
    <row r="30" spans="1:88" x14ac:dyDescent="0.3">
      <c r="A30" s="197">
        <f>ROWS($12:30)-1</f>
        <v>18</v>
      </c>
      <c r="B30" s="75"/>
      <c r="C30" s="76"/>
      <c r="D30" s="76"/>
      <c r="E30" s="77"/>
      <c r="F30" s="78"/>
      <c r="G30" s="79"/>
      <c r="H30" s="198">
        <f t="shared" si="26"/>
        <v>0</v>
      </c>
      <c r="I30" s="199">
        <f t="shared" si="27"/>
        <v>0</v>
      </c>
      <c r="J30" s="190">
        <f t="shared" si="28"/>
        <v>0</v>
      </c>
      <c r="K30" s="190">
        <f t="shared" si="9"/>
        <v>0</v>
      </c>
      <c r="L30" s="190">
        <f t="shared" si="10"/>
        <v>0</v>
      </c>
      <c r="M30" s="190">
        <f t="shared" si="29"/>
        <v>0</v>
      </c>
      <c r="N30" s="190">
        <f t="shared" si="30"/>
        <v>0</v>
      </c>
      <c r="O30" s="190">
        <f t="shared" si="31"/>
        <v>0</v>
      </c>
      <c r="P30" s="190">
        <f t="shared" si="11"/>
        <v>0</v>
      </c>
      <c r="Q30" s="190">
        <f t="shared" si="12"/>
        <v>0</v>
      </c>
      <c r="R30" s="190">
        <f t="shared" si="13"/>
        <v>0</v>
      </c>
      <c r="S30" s="80"/>
      <c r="T30" s="190">
        <f t="shared" si="14"/>
        <v>0</v>
      </c>
      <c r="U30" s="190">
        <f t="shared" si="32"/>
        <v>0</v>
      </c>
      <c r="V30" s="190">
        <f t="shared" si="33"/>
        <v>0</v>
      </c>
      <c r="W30" s="190">
        <f t="shared" si="15"/>
        <v>0</v>
      </c>
      <c r="X30" s="190">
        <f t="shared" si="34"/>
        <v>0</v>
      </c>
      <c r="Y30" s="190">
        <f t="shared" si="35"/>
        <v>0</v>
      </c>
      <c r="Z30" s="190">
        <f t="shared" si="16"/>
        <v>0</v>
      </c>
      <c r="AA30" s="190">
        <f t="shared" si="17"/>
        <v>0</v>
      </c>
      <c r="AB30" s="253"/>
      <c r="AC30" s="190">
        <f t="shared" si="18"/>
        <v>0</v>
      </c>
      <c r="AD30" s="200">
        <f t="shared" si="36"/>
        <v>0</v>
      </c>
      <c r="AE30" s="81"/>
      <c r="AF30" s="82"/>
      <c r="AG30" s="192">
        <f t="shared" si="64"/>
        <v>0</v>
      </c>
      <c r="AH30" s="193">
        <f t="shared" si="19"/>
        <v>0</v>
      </c>
      <c r="AI30" s="190">
        <f t="shared" si="37"/>
        <v>0</v>
      </c>
      <c r="AJ30" s="192">
        <f t="shared" si="38"/>
        <v>0</v>
      </c>
      <c r="AK30" s="83"/>
      <c r="AL30" s="192">
        <f t="shared" si="39"/>
        <v>0</v>
      </c>
      <c r="AM30" s="194">
        <f t="shared" ca="1" si="40"/>
        <v>0</v>
      </c>
      <c r="AN30" s="83"/>
      <c r="AO30" s="84"/>
      <c r="AP30" s="84"/>
      <c r="AQ30" s="84"/>
      <c r="AR30" s="84"/>
      <c r="AS30" s="84"/>
      <c r="AT30" s="84"/>
      <c r="AU30" s="84"/>
      <c r="AV30" s="84"/>
      <c r="AW30" s="84"/>
      <c r="AX30" s="84"/>
      <c r="AY30" s="84"/>
      <c r="AZ30" s="84"/>
      <c r="BA30" s="84"/>
      <c r="BB30" s="84"/>
      <c r="BC30" s="84"/>
      <c r="BD30" s="84"/>
      <c r="BE30" s="84"/>
      <c r="BF30" s="85"/>
      <c r="BG30" s="195">
        <f t="shared" ca="1" si="41"/>
        <v>0</v>
      </c>
      <c r="BH30" s="195">
        <f t="shared" ca="1" si="42"/>
        <v>0</v>
      </c>
      <c r="BI30" s="196">
        <f t="shared" ca="1" si="43"/>
        <v>0</v>
      </c>
      <c r="BJ30" s="192">
        <f t="shared" si="44"/>
        <v>0</v>
      </c>
      <c r="BK30" s="192">
        <f t="shared" si="45"/>
        <v>0</v>
      </c>
      <c r="BL30" s="192">
        <f t="shared" si="46"/>
        <v>0</v>
      </c>
      <c r="BM30" s="192">
        <f t="shared" si="47"/>
        <v>0</v>
      </c>
      <c r="BN30" s="192">
        <f t="shared" si="48"/>
        <v>0</v>
      </c>
      <c r="BO30" s="192">
        <f t="shared" si="49"/>
        <v>0</v>
      </c>
      <c r="BP30" s="192">
        <f t="shared" si="50"/>
        <v>0</v>
      </c>
      <c r="BQ30" s="192">
        <f t="shared" si="51"/>
        <v>0</v>
      </c>
      <c r="BR30" s="192">
        <f t="shared" si="52"/>
        <v>0</v>
      </c>
      <c r="BS30" s="192">
        <f t="shared" si="53"/>
        <v>0</v>
      </c>
      <c r="BT30" s="192">
        <f t="shared" si="54"/>
        <v>0</v>
      </c>
      <c r="BU30" s="192">
        <f t="shared" si="55"/>
        <v>0</v>
      </c>
      <c r="BV30" s="192">
        <f t="shared" si="56"/>
        <v>0</v>
      </c>
      <c r="BW30" s="192">
        <f t="shared" si="57"/>
        <v>0</v>
      </c>
      <c r="BX30" s="192">
        <f t="shared" si="58"/>
        <v>0</v>
      </c>
      <c r="BY30" s="192">
        <f t="shared" si="59"/>
        <v>0</v>
      </c>
      <c r="BZ30" s="192">
        <f t="shared" si="60"/>
        <v>0</v>
      </c>
      <c r="CA30" s="192">
        <f t="shared" si="61"/>
        <v>0</v>
      </c>
      <c r="CB30" s="192">
        <f t="shared" si="62"/>
        <v>0</v>
      </c>
      <c r="CC30" s="192">
        <f t="shared" ca="1" si="21"/>
        <v>0</v>
      </c>
      <c r="CD30" s="192">
        <f t="shared" ca="1" si="22"/>
        <v>0</v>
      </c>
      <c r="CE30" s="86"/>
      <c r="CF30" s="80"/>
      <c r="CG30" s="192" t="str">
        <f t="shared" si="23"/>
        <v/>
      </c>
      <c r="CH30" s="192" t="str">
        <f t="shared" si="63"/>
        <v/>
      </c>
      <c r="CI30" s="192" t="str">
        <f t="shared" si="24"/>
        <v/>
      </c>
      <c r="CJ30" s="192">
        <f t="shared" si="25"/>
        <v>0</v>
      </c>
    </row>
    <row r="31" spans="1:88" x14ac:dyDescent="0.3">
      <c r="A31" s="197">
        <f>ROWS($12:31)-1</f>
        <v>19</v>
      </c>
      <c r="B31" s="75"/>
      <c r="C31" s="76"/>
      <c r="D31" s="76"/>
      <c r="E31" s="77"/>
      <c r="F31" s="78"/>
      <c r="G31" s="79"/>
      <c r="H31" s="198">
        <f t="shared" si="26"/>
        <v>0</v>
      </c>
      <c r="I31" s="199">
        <f t="shared" si="27"/>
        <v>0</v>
      </c>
      <c r="J31" s="190">
        <f t="shared" si="28"/>
        <v>0</v>
      </c>
      <c r="K31" s="190">
        <f t="shared" si="9"/>
        <v>0</v>
      </c>
      <c r="L31" s="190">
        <f t="shared" si="10"/>
        <v>0</v>
      </c>
      <c r="M31" s="190">
        <f t="shared" si="29"/>
        <v>0</v>
      </c>
      <c r="N31" s="190">
        <f t="shared" si="30"/>
        <v>0</v>
      </c>
      <c r="O31" s="190">
        <f t="shared" si="31"/>
        <v>0</v>
      </c>
      <c r="P31" s="190">
        <f t="shared" si="11"/>
        <v>0</v>
      </c>
      <c r="Q31" s="190">
        <f t="shared" si="12"/>
        <v>0</v>
      </c>
      <c r="R31" s="190">
        <f t="shared" si="13"/>
        <v>0</v>
      </c>
      <c r="S31" s="80"/>
      <c r="T31" s="190">
        <f t="shared" si="14"/>
        <v>0</v>
      </c>
      <c r="U31" s="190">
        <f t="shared" si="32"/>
        <v>0</v>
      </c>
      <c r="V31" s="190">
        <f t="shared" si="33"/>
        <v>0</v>
      </c>
      <c r="W31" s="190">
        <f t="shared" si="15"/>
        <v>0</v>
      </c>
      <c r="X31" s="190">
        <f t="shared" si="34"/>
        <v>0</v>
      </c>
      <c r="Y31" s="190">
        <f t="shared" si="35"/>
        <v>0</v>
      </c>
      <c r="Z31" s="190">
        <f t="shared" si="16"/>
        <v>0</v>
      </c>
      <c r="AA31" s="190">
        <f t="shared" si="17"/>
        <v>0</v>
      </c>
      <c r="AB31" s="253"/>
      <c r="AC31" s="190">
        <f t="shared" si="18"/>
        <v>0</v>
      </c>
      <c r="AD31" s="200">
        <f t="shared" si="36"/>
        <v>0</v>
      </c>
      <c r="AE31" s="81"/>
      <c r="AF31" s="82"/>
      <c r="AG31" s="192">
        <f t="shared" si="64"/>
        <v>0</v>
      </c>
      <c r="AH31" s="193">
        <f t="shared" si="19"/>
        <v>0</v>
      </c>
      <c r="AI31" s="190">
        <f t="shared" si="37"/>
        <v>0</v>
      </c>
      <c r="AJ31" s="192">
        <f t="shared" si="38"/>
        <v>0</v>
      </c>
      <c r="AK31" s="83"/>
      <c r="AL31" s="192">
        <f t="shared" si="39"/>
        <v>0</v>
      </c>
      <c r="AM31" s="194">
        <f t="shared" ca="1" si="40"/>
        <v>0</v>
      </c>
      <c r="AN31" s="83"/>
      <c r="AO31" s="84"/>
      <c r="AP31" s="84"/>
      <c r="AQ31" s="84"/>
      <c r="AR31" s="84"/>
      <c r="AS31" s="84"/>
      <c r="AT31" s="84"/>
      <c r="AU31" s="84"/>
      <c r="AV31" s="84"/>
      <c r="AW31" s="84"/>
      <c r="AX31" s="84"/>
      <c r="AY31" s="84"/>
      <c r="AZ31" s="84"/>
      <c r="BA31" s="84"/>
      <c r="BB31" s="84"/>
      <c r="BC31" s="84"/>
      <c r="BD31" s="84"/>
      <c r="BE31" s="84"/>
      <c r="BF31" s="85"/>
      <c r="BG31" s="195">
        <f t="shared" ca="1" si="41"/>
        <v>0</v>
      </c>
      <c r="BH31" s="195">
        <f t="shared" ca="1" si="42"/>
        <v>0</v>
      </c>
      <c r="BI31" s="196">
        <f t="shared" ca="1" si="43"/>
        <v>0</v>
      </c>
      <c r="BJ31" s="192">
        <f t="shared" si="44"/>
        <v>0</v>
      </c>
      <c r="BK31" s="192">
        <f t="shared" si="45"/>
        <v>0</v>
      </c>
      <c r="BL31" s="192">
        <f t="shared" si="46"/>
        <v>0</v>
      </c>
      <c r="BM31" s="192">
        <f t="shared" si="47"/>
        <v>0</v>
      </c>
      <c r="BN31" s="192">
        <f t="shared" si="48"/>
        <v>0</v>
      </c>
      <c r="BO31" s="192">
        <f t="shared" si="49"/>
        <v>0</v>
      </c>
      <c r="BP31" s="192">
        <f t="shared" si="50"/>
        <v>0</v>
      </c>
      <c r="BQ31" s="192">
        <f t="shared" si="51"/>
        <v>0</v>
      </c>
      <c r="BR31" s="192">
        <f t="shared" si="52"/>
        <v>0</v>
      </c>
      <c r="BS31" s="192">
        <f t="shared" si="53"/>
        <v>0</v>
      </c>
      <c r="BT31" s="192">
        <f t="shared" si="54"/>
        <v>0</v>
      </c>
      <c r="BU31" s="192">
        <f t="shared" si="55"/>
        <v>0</v>
      </c>
      <c r="BV31" s="192">
        <f t="shared" si="56"/>
        <v>0</v>
      </c>
      <c r="BW31" s="192">
        <f t="shared" si="57"/>
        <v>0</v>
      </c>
      <c r="BX31" s="192">
        <f t="shared" si="58"/>
        <v>0</v>
      </c>
      <c r="BY31" s="192">
        <f t="shared" si="59"/>
        <v>0</v>
      </c>
      <c r="BZ31" s="192">
        <f t="shared" si="60"/>
        <v>0</v>
      </c>
      <c r="CA31" s="192">
        <f t="shared" si="61"/>
        <v>0</v>
      </c>
      <c r="CB31" s="192">
        <f t="shared" si="62"/>
        <v>0</v>
      </c>
      <c r="CC31" s="192">
        <f t="shared" ca="1" si="21"/>
        <v>0</v>
      </c>
      <c r="CD31" s="192">
        <f t="shared" ca="1" si="22"/>
        <v>0</v>
      </c>
      <c r="CE31" s="86"/>
      <c r="CF31" s="80"/>
      <c r="CG31" s="192" t="str">
        <f t="shared" si="23"/>
        <v/>
      </c>
      <c r="CH31" s="192" t="str">
        <f t="shared" si="63"/>
        <v/>
      </c>
      <c r="CI31" s="192" t="str">
        <f t="shared" si="24"/>
        <v/>
      </c>
      <c r="CJ31" s="192">
        <f t="shared" si="25"/>
        <v>0</v>
      </c>
    </row>
    <row r="32" spans="1:88" x14ac:dyDescent="0.3">
      <c r="A32" s="197">
        <f>ROWS($12:32)-1</f>
        <v>20</v>
      </c>
      <c r="B32" s="75"/>
      <c r="C32" s="76"/>
      <c r="D32" s="76"/>
      <c r="E32" s="77"/>
      <c r="F32" s="78"/>
      <c r="G32" s="79"/>
      <c r="H32" s="198">
        <f t="shared" si="26"/>
        <v>0</v>
      </c>
      <c r="I32" s="199">
        <f t="shared" si="27"/>
        <v>0</v>
      </c>
      <c r="J32" s="190">
        <f t="shared" si="28"/>
        <v>0</v>
      </c>
      <c r="K32" s="190">
        <f t="shared" si="9"/>
        <v>0</v>
      </c>
      <c r="L32" s="190">
        <f t="shared" si="10"/>
        <v>0</v>
      </c>
      <c r="M32" s="190">
        <f t="shared" si="29"/>
        <v>0</v>
      </c>
      <c r="N32" s="190">
        <f t="shared" si="30"/>
        <v>0</v>
      </c>
      <c r="O32" s="190">
        <f t="shared" si="31"/>
        <v>0</v>
      </c>
      <c r="P32" s="190">
        <f t="shared" si="11"/>
        <v>0</v>
      </c>
      <c r="Q32" s="190">
        <f t="shared" si="12"/>
        <v>0</v>
      </c>
      <c r="R32" s="190">
        <f t="shared" si="13"/>
        <v>0</v>
      </c>
      <c r="S32" s="80"/>
      <c r="T32" s="190">
        <f t="shared" si="14"/>
        <v>0</v>
      </c>
      <c r="U32" s="190">
        <f t="shared" si="32"/>
        <v>0</v>
      </c>
      <c r="V32" s="190">
        <f t="shared" si="33"/>
        <v>0</v>
      </c>
      <c r="W32" s="190">
        <f t="shared" si="15"/>
        <v>0</v>
      </c>
      <c r="X32" s="190">
        <f t="shared" si="34"/>
        <v>0</v>
      </c>
      <c r="Y32" s="190">
        <f t="shared" si="35"/>
        <v>0</v>
      </c>
      <c r="Z32" s="190">
        <f t="shared" si="16"/>
        <v>0</v>
      </c>
      <c r="AA32" s="190">
        <f t="shared" si="17"/>
        <v>0</v>
      </c>
      <c r="AB32" s="253"/>
      <c r="AC32" s="190">
        <f t="shared" si="18"/>
        <v>0</v>
      </c>
      <c r="AD32" s="200">
        <f t="shared" si="36"/>
        <v>0</v>
      </c>
      <c r="AE32" s="81"/>
      <c r="AF32" s="82"/>
      <c r="AG32" s="192">
        <f t="shared" si="64"/>
        <v>0</v>
      </c>
      <c r="AH32" s="193">
        <f t="shared" si="19"/>
        <v>0</v>
      </c>
      <c r="AI32" s="190">
        <f t="shared" si="37"/>
        <v>0</v>
      </c>
      <c r="AJ32" s="192">
        <f t="shared" si="38"/>
        <v>0</v>
      </c>
      <c r="AK32" s="83"/>
      <c r="AL32" s="192">
        <f t="shared" si="39"/>
        <v>0</v>
      </c>
      <c r="AM32" s="194">
        <f t="shared" ca="1" si="40"/>
        <v>0</v>
      </c>
      <c r="AN32" s="83"/>
      <c r="AO32" s="84"/>
      <c r="AP32" s="84"/>
      <c r="AQ32" s="84"/>
      <c r="AR32" s="84"/>
      <c r="AS32" s="84"/>
      <c r="AT32" s="84"/>
      <c r="AU32" s="84"/>
      <c r="AV32" s="84"/>
      <c r="AW32" s="84"/>
      <c r="AX32" s="84"/>
      <c r="AY32" s="84"/>
      <c r="AZ32" s="84"/>
      <c r="BA32" s="84"/>
      <c r="BB32" s="84"/>
      <c r="BC32" s="84"/>
      <c r="BD32" s="84"/>
      <c r="BE32" s="84"/>
      <c r="BF32" s="85"/>
      <c r="BG32" s="195">
        <f t="shared" ca="1" si="41"/>
        <v>0</v>
      </c>
      <c r="BH32" s="195">
        <f t="shared" ca="1" si="42"/>
        <v>0</v>
      </c>
      <c r="BI32" s="196">
        <f t="shared" ca="1" si="43"/>
        <v>0</v>
      </c>
      <c r="BJ32" s="192">
        <f t="shared" si="44"/>
        <v>0</v>
      </c>
      <c r="BK32" s="192">
        <f t="shared" si="45"/>
        <v>0</v>
      </c>
      <c r="BL32" s="192">
        <f t="shared" si="46"/>
        <v>0</v>
      </c>
      <c r="BM32" s="192">
        <f t="shared" si="47"/>
        <v>0</v>
      </c>
      <c r="BN32" s="192">
        <f t="shared" si="48"/>
        <v>0</v>
      </c>
      <c r="BO32" s="192">
        <f t="shared" si="49"/>
        <v>0</v>
      </c>
      <c r="BP32" s="192">
        <f t="shared" si="50"/>
        <v>0</v>
      </c>
      <c r="BQ32" s="192">
        <f t="shared" si="51"/>
        <v>0</v>
      </c>
      <c r="BR32" s="192">
        <f t="shared" si="52"/>
        <v>0</v>
      </c>
      <c r="BS32" s="192">
        <f t="shared" si="53"/>
        <v>0</v>
      </c>
      <c r="BT32" s="192">
        <f t="shared" si="54"/>
        <v>0</v>
      </c>
      <c r="BU32" s="192">
        <f t="shared" si="55"/>
        <v>0</v>
      </c>
      <c r="BV32" s="192">
        <f t="shared" si="56"/>
        <v>0</v>
      </c>
      <c r="BW32" s="192">
        <f t="shared" si="57"/>
        <v>0</v>
      </c>
      <c r="BX32" s="192">
        <f t="shared" si="58"/>
        <v>0</v>
      </c>
      <c r="BY32" s="192">
        <f t="shared" si="59"/>
        <v>0</v>
      </c>
      <c r="BZ32" s="192">
        <f t="shared" si="60"/>
        <v>0</v>
      </c>
      <c r="CA32" s="192">
        <f t="shared" si="61"/>
        <v>0</v>
      </c>
      <c r="CB32" s="192">
        <f t="shared" si="62"/>
        <v>0</v>
      </c>
      <c r="CC32" s="192">
        <f t="shared" ca="1" si="21"/>
        <v>0</v>
      </c>
      <c r="CD32" s="192">
        <f t="shared" ca="1" si="22"/>
        <v>0</v>
      </c>
      <c r="CE32" s="86"/>
      <c r="CF32" s="80"/>
      <c r="CG32" s="192" t="str">
        <f t="shared" si="23"/>
        <v/>
      </c>
      <c r="CH32" s="192" t="str">
        <f t="shared" si="63"/>
        <v/>
      </c>
      <c r="CI32" s="192" t="str">
        <f t="shared" si="24"/>
        <v/>
      </c>
      <c r="CJ32" s="192">
        <f t="shared" si="25"/>
        <v>0</v>
      </c>
    </row>
    <row r="33" spans="1:88" x14ac:dyDescent="0.3">
      <c r="A33" s="197">
        <f>ROWS($12:33)-1</f>
        <v>21</v>
      </c>
      <c r="B33" s="75"/>
      <c r="C33" s="76"/>
      <c r="D33" s="76"/>
      <c r="E33" s="77"/>
      <c r="F33" s="78"/>
      <c r="G33" s="79"/>
      <c r="H33" s="198">
        <f t="shared" si="26"/>
        <v>0</v>
      </c>
      <c r="I33" s="199">
        <f t="shared" si="27"/>
        <v>0</v>
      </c>
      <c r="J33" s="190">
        <f t="shared" si="28"/>
        <v>0</v>
      </c>
      <c r="K33" s="190">
        <f t="shared" si="9"/>
        <v>0</v>
      </c>
      <c r="L33" s="190">
        <f t="shared" si="10"/>
        <v>0</v>
      </c>
      <c r="M33" s="190">
        <f t="shared" si="29"/>
        <v>0</v>
      </c>
      <c r="N33" s="190">
        <f t="shared" si="30"/>
        <v>0</v>
      </c>
      <c r="O33" s="190">
        <f t="shared" si="31"/>
        <v>0</v>
      </c>
      <c r="P33" s="190">
        <f t="shared" si="11"/>
        <v>0</v>
      </c>
      <c r="Q33" s="190">
        <f t="shared" si="12"/>
        <v>0</v>
      </c>
      <c r="R33" s="190">
        <f t="shared" si="13"/>
        <v>0</v>
      </c>
      <c r="S33" s="80"/>
      <c r="T33" s="190">
        <f t="shared" si="14"/>
        <v>0</v>
      </c>
      <c r="U33" s="190">
        <f t="shared" si="32"/>
        <v>0</v>
      </c>
      <c r="V33" s="190">
        <f t="shared" si="33"/>
        <v>0</v>
      </c>
      <c r="W33" s="190">
        <f t="shared" si="15"/>
        <v>0</v>
      </c>
      <c r="X33" s="190">
        <f t="shared" si="34"/>
        <v>0</v>
      </c>
      <c r="Y33" s="190">
        <f t="shared" si="35"/>
        <v>0</v>
      </c>
      <c r="Z33" s="190">
        <f t="shared" si="16"/>
        <v>0</v>
      </c>
      <c r="AA33" s="190">
        <f t="shared" si="17"/>
        <v>0</v>
      </c>
      <c r="AB33" s="253"/>
      <c r="AC33" s="190">
        <f t="shared" si="18"/>
        <v>0</v>
      </c>
      <c r="AD33" s="200">
        <f t="shared" si="36"/>
        <v>0</v>
      </c>
      <c r="AE33" s="81"/>
      <c r="AF33" s="82"/>
      <c r="AG33" s="192">
        <f t="shared" si="64"/>
        <v>0</v>
      </c>
      <c r="AH33" s="193">
        <f t="shared" si="19"/>
        <v>0</v>
      </c>
      <c r="AI33" s="190">
        <f t="shared" si="37"/>
        <v>0</v>
      </c>
      <c r="AJ33" s="192">
        <f t="shared" si="38"/>
        <v>0</v>
      </c>
      <c r="AK33" s="83"/>
      <c r="AL33" s="192">
        <f t="shared" si="39"/>
        <v>0</v>
      </c>
      <c r="AM33" s="194">
        <f t="shared" ca="1" si="40"/>
        <v>0</v>
      </c>
      <c r="AN33" s="83"/>
      <c r="AO33" s="84"/>
      <c r="AP33" s="84"/>
      <c r="AQ33" s="84"/>
      <c r="AR33" s="84"/>
      <c r="AS33" s="84"/>
      <c r="AT33" s="84"/>
      <c r="AU33" s="84"/>
      <c r="AV33" s="84"/>
      <c r="AW33" s="84"/>
      <c r="AX33" s="84"/>
      <c r="AY33" s="84"/>
      <c r="AZ33" s="84"/>
      <c r="BA33" s="84"/>
      <c r="BB33" s="84"/>
      <c r="BC33" s="84"/>
      <c r="BD33" s="84"/>
      <c r="BE33" s="84"/>
      <c r="BF33" s="85"/>
      <c r="BG33" s="195">
        <f t="shared" ca="1" si="41"/>
        <v>0</v>
      </c>
      <c r="BH33" s="195">
        <f t="shared" ca="1" si="42"/>
        <v>0</v>
      </c>
      <c r="BI33" s="196">
        <f t="shared" ca="1" si="43"/>
        <v>0</v>
      </c>
      <c r="BJ33" s="192">
        <f t="shared" si="44"/>
        <v>0</v>
      </c>
      <c r="BK33" s="192">
        <f t="shared" si="45"/>
        <v>0</v>
      </c>
      <c r="BL33" s="192">
        <f t="shared" si="46"/>
        <v>0</v>
      </c>
      <c r="BM33" s="192">
        <f t="shared" si="47"/>
        <v>0</v>
      </c>
      <c r="BN33" s="192">
        <f t="shared" si="48"/>
        <v>0</v>
      </c>
      <c r="BO33" s="192">
        <f t="shared" si="49"/>
        <v>0</v>
      </c>
      <c r="BP33" s="192">
        <f t="shared" si="50"/>
        <v>0</v>
      </c>
      <c r="BQ33" s="192">
        <f t="shared" si="51"/>
        <v>0</v>
      </c>
      <c r="BR33" s="192">
        <f t="shared" si="52"/>
        <v>0</v>
      </c>
      <c r="BS33" s="192">
        <f t="shared" si="53"/>
        <v>0</v>
      </c>
      <c r="BT33" s="192">
        <f t="shared" si="54"/>
        <v>0</v>
      </c>
      <c r="BU33" s="192">
        <f t="shared" si="55"/>
        <v>0</v>
      </c>
      <c r="BV33" s="192">
        <f t="shared" si="56"/>
        <v>0</v>
      </c>
      <c r="BW33" s="192">
        <f t="shared" si="57"/>
        <v>0</v>
      </c>
      <c r="BX33" s="192">
        <f t="shared" si="58"/>
        <v>0</v>
      </c>
      <c r="BY33" s="192">
        <f t="shared" si="59"/>
        <v>0</v>
      </c>
      <c r="BZ33" s="192">
        <f t="shared" si="60"/>
        <v>0</v>
      </c>
      <c r="CA33" s="192">
        <f t="shared" si="61"/>
        <v>0</v>
      </c>
      <c r="CB33" s="192">
        <f t="shared" si="62"/>
        <v>0</v>
      </c>
      <c r="CC33" s="192">
        <f t="shared" ca="1" si="21"/>
        <v>0</v>
      </c>
      <c r="CD33" s="192">
        <f t="shared" ca="1" si="22"/>
        <v>0</v>
      </c>
      <c r="CE33" s="86"/>
      <c r="CF33" s="80"/>
      <c r="CG33" s="192" t="str">
        <f t="shared" si="23"/>
        <v/>
      </c>
      <c r="CH33" s="192" t="str">
        <f t="shared" si="63"/>
        <v/>
      </c>
      <c r="CI33" s="192" t="str">
        <f t="shared" si="24"/>
        <v/>
      </c>
      <c r="CJ33" s="192">
        <f t="shared" si="25"/>
        <v>0</v>
      </c>
    </row>
    <row r="34" spans="1:88" x14ac:dyDescent="0.3">
      <c r="A34" s="197">
        <f>ROWS($12:34)-1</f>
        <v>22</v>
      </c>
      <c r="B34" s="75"/>
      <c r="C34" s="76"/>
      <c r="D34" s="76"/>
      <c r="E34" s="77"/>
      <c r="F34" s="78"/>
      <c r="G34" s="79"/>
      <c r="H34" s="198">
        <f t="shared" si="26"/>
        <v>0</v>
      </c>
      <c r="I34" s="199">
        <f t="shared" si="27"/>
        <v>0</v>
      </c>
      <c r="J34" s="190">
        <f t="shared" si="28"/>
        <v>0</v>
      </c>
      <c r="K34" s="190">
        <f t="shared" si="9"/>
        <v>0</v>
      </c>
      <c r="L34" s="190">
        <f t="shared" si="10"/>
        <v>0</v>
      </c>
      <c r="M34" s="190">
        <f t="shared" si="29"/>
        <v>0</v>
      </c>
      <c r="N34" s="190">
        <f t="shared" si="30"/>
        <v>0</v>
      </c>
      <c r="O34" s="190">
        <f t="shared" si="31"/>
        <v>0</v>
      </c>
      <c r="P34" s="190">
        <f t="shared" si="11"/>
        <v>0</v>
      </c>
      <c r="Q34" s="190">
        <f t="shared" si="12"/>
        <v>0</v>
      </c>
      <c r="R34" s="190">
        <f t="shared" si="13"/>
        <v>0</v>
      </c>
      <c r="S34" s="80"/>
      <c r="T34" s="190">
        <f t="shared" si="14"/>
        <v>0</v>
      </c>
      <c r="U34" s="190">
        <f t="shared" si="32"/>
        <v>0</v>
      </c>
      <c r="V34" s="190">
        <f t="shared" si="33"/>
        <v>0</v>
      </c>
      <c r="W34" s="190">
        <f t="shared" si="15"/>
        <v>0</v>
      </c>
      <c r="X34" s="190">
        <f t="shared" si="34"/>
        <v>0</v>
      </c>
      <c r="Y34" s="190">
        <f t="shared" si="35"/>
        <v>0</v>
      </c>
      <c r="Z34" s="190">
        <f t="shared" si="16"/>
        <v>0</v>
      </c>
      <c r="AA34" s="190">
        <f t="shared" si="17"/>
        <v>0</v>
      </c>
      <c r="AB34" s="253"/>
      <c r="AC34" s="190">
        <f t="shared" si="18"/>
        <v>0</v>
      </c>
      <c r="AD34" s="200">
        <f t="shared" si="36"/>
        <v>0</v>
      </c>
      <c r="AE34" s="81"/>
      <c r="AF34" s="82"/>
      <c r="AG34" s="192">
        <f t="shared" si="64"/>
        <v>0</v>
      </c>
      <c r="AH34" s="193">
        <f t="shared" si="19"/>
        <v>0</v>
      </c>
      <c r="AI34" s="190">
        <f t="shared" si="37"/>
        <v>0</v>
      </c>
      <c r="AJ34" s="192">
        <f t="shared" si="38"/>
        <v>0</v>
      </c>
      <c r="AK34" s="83"/>
      <c r="AL34" s="192">
        <f t="shared" si="39"/>
        <v>0</v>
      </c>
      <c r="AM34" s="194">
        <f t="shared" ca="1" si="40"/>
        <v>0</v>
      </c>
      <c r="AN34" s="83"/>
      <c r="AO34" s="84"/>
      <c r="AP34" s="84"/>
      <c r="AQ34" s="84"/>
      <c r="AR34" s="84"/>
      <c r="AS34" s="84"/>
      <c r="AT34" s="84"/>
      <c r="AU34" s="84"/>
      <c r="AV34" s="84"/>
      <c r="AW34" s="84"/>
      <c r="AX34" s="84"/>
      <c r="AY34" s="84"/>
      <c r="AZ34" s="84"/>
      <c r="BA34" s="84"/>
      <c r="BB34" s="84"/>
      <c r="BC34" s="84"/>
      <c r="BD34" s="84"/>
      <c r="BE34" s="84"/>
      <c r="BF34" s="85"/>
      <c r="BG34" s="195">
        <f t="shared" ca="1" si="41"/>
        <v>0</v>
      </c>
      <c r="BH34" s="195">
        <f t="shared" ca="1" si="42"/>
        <v>0</v>
      </c>
      <c r="BI34" s="196">
        <f t="shared" ca="1" si="43"/>
        <v>0</v>
      </c>
      <c r="BJ34" s="192">
        <f t="shared" si="44"/>
        <v>0</v>
      </c>
      <c r="BK34" s="192">
        <f t="shared" si="45"/>
        <v>0</v>
      </c>
      <c r="BL34" s="192">
        <f t="shared" si="46"/>
        <v>0</v>
      </c>
      <c r="BM34" s="192">
        <f t="shared" si="47"/>
        <v>0</v>
      </c>
      <c r="BN34" s="192">
        <f t="shared" si="48"/>
        <v>0</v>
      </c>
      <c r="BO34" s="192">
        <f t="shared" si="49"/>
        <v>0</v>
      </c>
      <c r="BP34" s="192">
        <f t="shared" si="50"/>
        <v>0</v>
      </c>
      <c r="BQ34" s="192">
        <f t="shared" si="51"/>
        <v>0</v>
      </c>
      <c r="BR34" s="192">
        <f t="shared" si="52"/>
        <v>0</v>
      </c>
      <c r="BS34" s="192">
        <f t="shared" si="53"/>
        <v>0</v>
      </c>
      <c r="BT34" s="192">
        <f t="shared" si="54"/>
        <v>0</v>
      </c>
      <c r="BU34" s="192">
        <f t="shared" si="55"/>
        <v>0</v>
      </c>
      <c r="BV34" s="192">
        <f t="shared" si="56"/>
        <v>0</v>
      </c>
      <c r="BW34" s="192">
        <f t="shared" si="57"/>
        <v>0</v>
      </c>
      <c r="BX34" s="192">
        <f t="shared" si="58"/>
        <v>0</v>
      </c>
      <c r="BY34" s="192">
        <f t="shared" si="59"/>
        <v>0</v>
      </c>
      <c r="BZ34" s="192">
        <f t="shared" si="60"/>
        <v>0</v>
      </c>
      <c r="CA34" s="192">
        <f t="shared" si="61"/>
        <v>0</v>
      </c>
      <c r="CB34" s="192">
        <f t="shared" si="62"/>
        <v>0</v>
      </c>
      <c r="CC34" s="192">
        <f t="shared" ca="1" si="21"/>
        <v>0</v>
      </c>
      <c r="CD34" s="192">
        <f t="shared" ca="1" si="22"/>
        <v>0</v>
      </c>
      <c r="CE34" s="86"/>
      <c r="CF34" s="80"/>
      <c r="CG34" s="192" t="str">
        <f t="shared" si="23"/>
        <v/>
      </c>
      <c r="CH34" s="192" t="str">
        <f t="shared" si="63"/>
        <v/>
      </c>
      <c r="CI34" s="192" t="str">
        <f t="shared" si="24"/>
        <v/>
      </c>
      <c r="CJ34" s="192">
        <f t="shared" si="25"/>
        <v>0</v>
      </c>
    </row>
    <row r="35" spans="1:88" x14ac:dyDescent="0.3">
      <c r="A35" s="197">
        <f>ROWS($12:35)-1</f>
        <v>23</v>
      </c>
      <c r="B35" s="75"/>
      <c r="C35" s="76"/>
      <c r="D35" s="76"/>
      <c r="E35" s="77"/>
      <c r="F35" s="78"/>
      <c r="G35" s="79"/>
      <c r="H35" s="198">
        <f t="shared" si="26"/>
        <v>0</v>
      </c>
      <c r="I35" s="199">
        <f t="shared" si="27"/>
        <v>0</v>
      </c>
      <c r="J35" s="190">
        <f t="shared" si="28"/>
        <v>0</v>
      </c>
      <c r="K35" s="190">
        <f t="shared" si="9"/>
        <v>0</v>
      </c>
      <c r="L35" s="190">
        <f t="shared" si="10"/>
        <v>0</v>
      </c>
      <c r="M35" s="190">
        <f t="shared" si="29"/>
        <v>0</v>
      </c>
      <c r="N35" s="190">
        <f t="shared" si="30"/>
        <v>0</v>
      </c>
      <c r="O35" s="190">
        <f t="shared" si="31"/>
        <v>0</v>
      </c>
      <c r="P35" s="190">
        <f t="shared" si="11"/>
        <v>0</v>
      </c>
      <c r="Q35" s="190">
        <f t="shared" si="12"/>
        <v>0</v>
      </c>
      <c r="R35" s="190">
        <f t="shared" si="13"/>
        <v>0</v>
      </c>
      <c r="S35" s="80"/>
      <c r="T35" s="190">
        <f t="shared" si="14"/>
        <v>0</v>
      </c>
      <c r="U35" s="190">
        <f t="shared" si="32"/>
        <v>0</v>
      </c>
      <c r="V35" s="190">
        <f t="shared" si="33"/>
        <v>0</v>
      </c>
      <c r="W35" s="190">
        <f t="shared" si="15"/>
        <v>0</v>
      </c>
      <c r="X35" s="190">
        <f t="shared" si="34"/>
        <v>0</v>
      </c>
      <c r="Y35" s="190">
        <f t="shared" si="35"/>
        <v>0</v>
      </c>
      <c r="Z35" s="190">
        <f t="shared" si="16"/>
        <v>0</v>
      </c>
      <c r="AA35" s="190">
        <f t="shared" si="17"/>
        <v>0</v>
      </c>
      <c r="AB35" s="253"/>
      <c r="AC35" s="190">
        <f t="shared" si="18"/>
        <v>0</v>
      </c>
      <c r="AD35" s="200">
        <f t="shared" si="36"/>
        <v>0</v>
      </c>
      <c r="AE35" s="81"/>
      <c r="AF35" s="82"/>
      <c r="AG35" s="192">
        <f t="shared" si="64"/>
        <v>0</v>
      </c>
      <c r="AH35" s="193">
        <f t="shared" si="19"/>
        <v>0</v>
      </c>
      <c r="AI35" s="190">
        <f t="shared" si="37"/>
        <v>0</v>
      </c>
      <c r="AJ35" s="192">
        <f t="shared" si="38"/>
        <v>0</v>
      </c>
      <c r="AK35" s="83"/>
      <c r="AL35" s="192">
        <f t="shared" si="39"/>
        <v>0</v>
      </c>
      <c r="AM35" s="194">
        <f t="shared" ca="1" si="40"/>
        <v>0</v>
      </c>
      <c r="AN35" s="83"/>
      <c r="AO35" s="84"/>
      <c r="AP35" s="84"/>
      <c r="AQ35" s="84"/>
      <c r="AR35" s="84"/>
      <c r="AS35" s="84"/>
      <c r="AT35" s="84"/>
      <c r="AU35" s="84"/>
      <c r="AV35" s="84"/>
      <c r="AW35" s="84"/>
      <c r="AX35" s="84"/>
      <c r="AY35" s="84"/>
      <c r="AZ35" s="84"/>
      <c r="BA35" s="84"/>
      <c r="BB35" s="84"/>
      <c r="BC35" s="84"/>
      <c r="BD35" s="84"/>
      <c r="BE35" s="84"/>
      <c r="BF35" s="85"/>
      <c r="BG35" s="195">
        <f t="shared" ca="1" si="41"/>
        <v>0</v>
      </c>
      <c r="BH35" s="195">
        <f t="shared" ca="1" si="42"/>
        <v>0</v>
      </c>
      <c r="BI35" s="196">
        <f t="shared" ca="1" si="43"/>
        <v>0</v>
      </c>
      <c r="BJ35" s="192">
        <f t="shared" si="44"/>
        <v>0</v>
      </c>
      <c r="BK35" s="192">
        <f t="shared" si="45"/>
        <v>0</v>
      </c>
      <c r="BL35" s="192">
        <f t="shared" si="46"/>
        <v>0</v>
      </c>
      <c r="BM35" s="192">
        <f t="shared" si="47"/>
        <v>0</v>
      </c>
      <c r="BN35" s="192">
        <f t="shared" si="48"/>
        <v>0</v>
      </c>
      <c r="BO35" s="192">
        <f t="shared" si="49"/>
        <v>0</v>
      </c>
      <c r="BP35" s="192">
        <f t="shared" si="50"/>
        <v>0</v>
      </c>
      <c r="BQ35" s="192">
        <f t="shared" si="51"/>
        <v>0</v>
      </c>
      <c r="BR35" s="192">
        <f t="shared" si="52"/>
        <v>0</v>
      </c>
      <c r="BS35" s="192">
        <f t="shared" si="53"/>
        <v>0</v>
      </c>
      <c r="BT35" s="192">
        <f t="shared" si="54"/>
        <v>0</v>
      </c>
      <c r="BU35" s="192">
        <f t="shared" si="55"/>
        <v>0</v>
      </c>
      <c r="BV35" s="192">
        <f t="shared" si="56"/>
        <v>0</v>
      </c>
      <c r="BW35" s="192">
        <f t="shared" si="57"/>
        <v>0</v>
      </c>
      <c r="BX35" s="192">
        <f t="shared" si="58"/>
        <v>0</v>
      </c>
      <c r="BY35" s="192">
        <f t="shared" si="59"/>
        <v>0</v>
      </c>
      <c r="BZ35" s="192">
        <f t="shared" si="60"/>
        <v>0</v>
      </c>
      <c r="CA35" s="192">
        <f t="shared" si="61"/>
        <v>0</v>
      </c>
      <c r="CB35" s="192">
        <f t="shared" si="62"/>
        <v>0</v>
      </c>
      <c r="CC35" s="192">
        <f t="shared" ca="1" si="21"/>
        <v>0</v>
      </c>
      <c r="CD35" s="192">
        <f t="shared" ca="1" si="22"/>
        <v>0</v>
      </c>
      <c r="CE35" s="86"/>
      <c r="CF35" s="80"/>
      <c r="CG35" s="192" t="str">
        <f t="shared" si="23"/>
        <v/>
      </c>
      <c r="CH35" s="192" t="str">
        <f t="shared" si="63"/>
        <v/>
      </c>
      <c r="CI35" s="192" t="str">
        <f t="shared" si="24"/>
        <v/>
      </c>
      <c r="CJ35" s="192">
        <f t="shared" si="25"/>
        <v>0</v>
      </c>
    </row>
    <row r="36" spans="1:88" x14ac:dyDescent="0.3">
      <c r="A36" s="197">
        <f>ROWS($12:36)-1</f>
        <v>24</v>
      </c>
      <c r="B36" s="75"/>
      <c r="C36" s="76"/>
      <c r="D36" s="76"/>
      <c r="E36" s="77"/>
      <c r="F36" s="78"/>
      <c r="G36" s="79"/>
      <c r="H36" s="198">
        <f t="shared" si="26"/>
        <v>0</v>
      </c>
      <c r="I36" s="199">
        <f t="shared" si="27"/>
        <v>0</v>
      </c>
      <c r="J36" s="190">
        <f t="shared" si="28"/>
        <v>0</v>
      </c>
      <c r="K36" s="190">
        <f t="shared" si="9"/>
        <v>0</v>
      </c>
      <c r="L36" s="190">
        <f t="shared" si="10"/>
        <v>0</v>
      </c>
      <c r="M36" s="190">
        <f t="shared" si="29"/>
        <v>0</v>
      </c>
      <c r="N36" s="190">
        <f t="shared" si="30"/>
        <v>0</v>
      </c>
      <c r="O36" s="190">
        <f t="shared" si="31"/>
        <v>0</v>
      </c>
      <c r="P36" s="190">
        <f t="shared" si="11"/>
        <v>0</v>
      </c>
      <c r="Q36" s="190">
        <f t="shared" si="12"/>
        <v>0</v>
      </c>
      <c r="R36" s="190">
        <f t="shared" si="13"/>
        <v>0</v>
      </c>
      <c r="S36" s="80"/>
      <c r="T36" s="190">
        <f t="shared" si="14"/>
        <v>0</v>
      </c>
      <c r="U36" s="190">
        <f t="shared" si="32"/>
        <v>0</v>
      </c>
      <c r="V36" s="190">
        <f t="shared" si="33"/>
        <v>0</v>
      </c>
      <c r="W36" s="190">
        <f t="shared" si="15"/>
        <v>0</v>
      </c>
      <c r="X36" s="190">
        <f t="shared" si="34"/>
        <v>0</v>
      </c>
      <c r="Y36" s="190">
        <f t="shared" si="35"/>
        <v>0</v>
      </c>
      <c r="Z36" s="190">
        <f t="shared" si="16"/>
        <v>0</v>
      </c>
      <c r="AA36" s="190">
        <f t="shared" si="17"/>
        <v>0</v>
      </c>
      <c r="AB36" s="253"/>
      <c r="AC36" s="190">
        <f t="shared" si="18"/>
        <v>0</v>
      </c>
      <c r="AD36" s="200">
        <f t="shared" si="36"/>
        <v>0</v>
      </c>
      <c r="AE36" s="81"/>
      <c r="AF36" s="82"/>
      <c r="AG36" s="192">
        <f t="shared" si="64"/>
        <v>0</v>
      </c>
      <c r="AH36" s="193">
        <f t="shared" si="19"/>
        <v>0</v>
      </c>
      <c r="AI36" s="190">
        <f t="shared" si="37"/>
        <v>0</v>
      </c>
      <c r="AJ36" s="192">
        <f t="shared" si="38"/>
        <v>0</v>
      </c>
      <c r="AK36" s="83"/>
      <c r="AL36" s="192">
        <f t="shared" si="39"/>
        <v>0</v>
      </c>
      <c r="AM36" s="194">
        <f t="shared" ca="1" si="40"/>
        <v>0</v>
      </c>
      <c r="AN36" s="83"/>
      <c r="AO36" s="84"/>
      <c r="AP36" s="84"/>
      <c r="AQ36" s="84"/>
      <c r="AR36" s="84"/>
      <c r="AS36" s="84"/>
      <c r="AT36" s="84"/>
      <c r="AU36" s="84"/>
      <c r="AV36" s="84"/>
      <c r="AW36" s="84"/>
      <c r="AX36" s="84"/>
      <c r="AY36" s="84"/>
      <c r="AZ36" s="84"/>
      <c r="BA36" s="84"/>
      <c r="BB36" s="84"/>
      <c r="BC36" s="84"/>
      <c r="BD36" s="84"/>
      <c r="BE36" s="84"/>
      <c r="BF36" s="85"/>
      <c r="BG36" s="195">
        <f t="shared" ca="1" si="41"/>
        <v>0</v>
      </c>
      <c r="BH36" s="195">
        <f t="shared" ca="1" si="42"/>
        <v>0</v>
      </c>
      <c r="BI36" s="196">
        <f t="shared" ca="1" si="43"/>
        <v>0</v>
      </c>
      <c r="BJ36" s="192">
        <f t="shared" si="44"/>
        <v>0</v>
      </c>
      <c r="BK36" s="192">
        <f t="shared" si="45"/>
        <v>0</v>
      </c>
      <c r="BL36" s="192">
        <f t="shared" si="46"/>
        <v>0</v>
      </c>
      <c r="BM36" s="192">
        <f t="shared" si="47"/>
        <v>0</v>
      </c>
      <c r="BN36" s="192">
        <f t="shared" si="48"/>
        <v>0</v>
      </c>
      <c r="BO36" s="192">
        <f t="shared" si="49"/>
        <v>0</v>
      </c>
      <c r="BP36" s="192">
        <f t="shared" si="50"/>
        <v>0</v>
      </c>
      <c r="BQ36" s="192">
        <f t="shared" si="51"/>
        <v>0</v>
      </c>
      <c r="BR36" s="192">
        <f t="shared" si="52"/>
        <v>0</v>
      </c>
      <c r="BS36" s="192">
        <f t="shared" si="53"/>
        <v>0</v>
      </c>
      <c r="BT36" s="192">
        <f t="shared" si="54"/>
        <v>0</v>
      </c>
      <c r="BU36" s="192">
        <f t="shared" si="55"/>
        <v>0</v>
      </c>
      <c r="BV36" s="192">
        <f t="shared" si="56"/>
        <v>0</v>
      </c>
      <c r="BW36" s="192">
        <f t="shared" si="57"/>
        <v>0</v>
      </c>
      <c r="BX36" s="192">
        <f t="shared" si="58"/>
        <v>0</v>
      </c>
      <c r="BY36" s="192">
        <f t="shared" si="59"/>
        <v>0</v>
      </c>
      <c r="BZ36" s="192">
        <f t="shared" si="60"/>
        <v>0</v>
      </c>
      <c r="CA36" s="192">
        <f t="shared" si="61"/>
        <v>0</v>
      </c>
      <c r="CB36" s="192">
        <f t="shared" si="62"/>
        <v>0</v>
      </c>
      <c r="CC36" s="192">
        <f t="shared" ca="1" si="21"/>
        <v>0</v>
      </c>
      <c r="CD36" s="192">
        <f t="shared" ca="1" si="22"/>
        <v>0</v>
      </c>
      <c r="CE36" s="86"/>
      <c r="CF36" s="80"/>
      <c r="CG36" s="192" t="str">
        <f t="shared" si="23"/>
        <v/>
      </c>
      <c r="CH36" s="192" t="str">
        <f t="shared" si="63"/>
        <v/>
      </c>
      <c r="CI36" s="192" t="str">
        <f t="shared" si="24"/>
        <v/>
      </c>
      <c r="CJ36" s="192">
        <f t="shared" si="25"/>
        <v>0</v>
      </c>
    </row>
    <row r="37" spans="1:88" x14ac:dyDescent="0.3">
      <c r="A37" s="197">
        <f>ROWS($12:37)-1</f>
        <v>25</v>
      </c>
      <c r="B37" s="75"/>
      <c r="C37" s="76"/>
      <c r="D37" s="76"/>
      <c r="E37" s="77"/>
      <c r="F37" s="78"/>
      <c r="G37" s="79"/>
      <c r="H37" s="198">
        <f t="shared" si="26"/>
        <v>0</v>
      </c>
      <c r="I37" s="199">
        <f t="shared" si="27"/>
        <v>0</v>
      </c>
      <c r="J37" s="190">
        <f t="shared" si="28"/>
        <v>0</v>
      </c>
      <c r="K37" s="190">
        <f t="shared" si="9"/>
        <v>0</v>
      </c>
      <c r="L37" s="190">
        <f t="shared" si="10"/>
        <v>0</v>
      </c>
      <c r="M37" s="190">
        <f t="shared" si="29"/>
        <v>0</v>
      </c>
      <c r="N37" s="190">
        <f t="shared" si="30"/>
        <v>0</v>
      </c>
      <c r="O37" s="190">
        <f t="shared" si="31"/>
        <v>0</v>
      </c>
      <c r="P37" s="190">
        <f t="shared" si="11"/>
        <v>0</v>
      </c>
      <c r="Q37" s="190">
        <f t="shared" si="12"/>
        <v>0</v>
      </c>
      <c r="R37" s="190">
        <f t="shared" si="13"/>
        <v>0</v>
      </c>
      <c r="S37" s="80"/>
      <c r="T37" s="190">
        <f t="shared" si="14"/>
        <v>0</v>
      </c>
      <c r="U37" s="190">
        <f t="shared" si="32"/>
        <v>0</v>
      </c>
      <c r="V37" s="190">
        <f t="shared" si="33"/>
        <v>0</v>
      </c>
      <c r="W37" s="190">
        <f t="shared" si="15"/>
        <v>0</v>
      </c>
      <c r="X37" s="190">
        <f t="shared" si="34"/>
        <v>0</v>
      </c>
      <c r="Y37" s="190">
        <f t="shared" si="35"/>
        <v>0</v>
      </c>
      <c r="Z37" s="190">
        <f t="shared" si="16"/>
        <v>0</v>
      </c>
      <c r="AA37" s="190">
        <f t="shared" si="17"/>
        <v>0</v>
      </c>
      <c r="AB37" s="253"/>
      <c r="AC37" s="190">
        <f t="shared" si="18"/>
        <v>0</v>
      </c>
      <c r="AD37" s="200">
        <f t="shared" si="36"/>
        <v>0</v>
      </c>
      <c r="AE37" s="81"/>
      <c r="AF37" s="82"/>
      <c r="AG37" s="192">
        <f t="shared" si="64"/>
        <v>0</v>
      </c>
      <c r="AH37" s="193">
        <f t="shared" si="19"/>
        <v>0</v>
      </c>
      <c r="AI37" s="190">
        <f t="shared" si="37"/>
        <v>0</v>
      </c>
      <c r="AJ37" s="192">
        <f t="shared" si="38"/>
        <v>0</v>
      </c>
      <c r="AK37" s="83"/>
      <c r="AL37" s="192">
        <f t="shared" si="39"/>
        <v>0</v>
      </c>
      <c r="AM37" s="194">
        <f t="shared" ca="1" si="40"/>
        <v>0</v>
      </c>
      <c r="AN37" s="83"/>
      <c r="AO37" s="84"/>
      <c r="AP37" s="84"/>
      <c r="AQ37" s="84"/>
      <c r="AR37" s="84"/>
      <c r="AS37" s="84"/>
      <c r="AT37" s="84"/>
      <c r="AU37" s="84"/>
      <c r="AV37" s="84"/>
      <c r="AW37" s="84"/>
      <c r="AX37" s="84"/>
      <c r="AY37" s="84"/>
      <c r="AZ37" s="84"/>
      <c r="BA37" s="84"/>
      <c r="BB37" s="84"/>
      <c r="BC37" s="84"/>
      <c r="BD37" s="84"/>
      <c r="BE37" s="84"/>
      <c r="BF37" s="85"/>
      <c r="BG37" s="195">
        <f t="shared" ca="1" si="41"/>
        <v>0</v>
      </c>
      <c r="BH37" s="195">
        <f t="shared" ca="1" si="42"/>
        <v>0</v>
      </c>
      <c r="BI37" s="196">
        <f t="shared" ca="1" si="43"/>
        <v>0</v>
      </c>
      <c r="BJ37" s="192">
        <f t="shared" si="44"/>
        <v>0</v>
      </c>
      <c r="BK37" s="192">
        <f t="shared" si="45"/>
        <v>0</v>
      </c>
      <c r="BL37" s="192">
        <f t="shared" si="46"/>
        <v>0</v>
      </c>
      <c r="BM37" s="192">
        <f t="shared" si="47"/>
        <v>0</v>
      </c>
      <c r="BN37" s="192">
        <f t="shared" si="48"/>
        <v>0</v>
      </c>
      <c r="BO37" s="192">
        <f t="shared" si="49"/>
        <v>0</v>
      </c>
      <c r="BP37" s="192">
        <f t="shared" si="50"/>
        <v>0</v>
      </c>
      <c r="BQ37" s="192">
        <f t="shared" si="51"/>
        <v>0</v>
      </c>
      <c r="BR37" s="192">
        <f t="shared" si="52"/>
        <v>0</v>
      </c>
      <c r="BS37" s="192">
        <f t="shared" si="53"/>
        <v>0</v>
      </c>
      <c r="BT37" s="192">
        <f t="shared" si="54"/>
        <v>0</v>
      </c>
      <c r="BU37" s="192">
        <f t="shared" si="55"/>
        <v>0</v>
      </c>
      <c r="BV37" s="192">
        <f t="shared" si="56"/>
        <v>0</v>
      </c>
      <c r="BW37" s="192">
        <f t="shared" si="57"/>
        <v>0</v>
      </c>
      <c r="BX37" s="192">
        <f t="shared" si="58"/>
        <v>0</v>
      </c>
      <c r="BY37" s="192">
        <f t="shared" si="59"/>
        <v>0</v>
      </c>
      <c r="BZ37" s="192">
        <f t="shared" si="60"/>
        <v>0</v>
      </c>
      <c r="CA37" s="192">
        <f t="shared" si="61"/>
        <v>0</v>
      </c>
      <c r="CB37" s="192">
        <f t="shared" si="62"/>
        <v>0</v>
      </c>
      <c r="CC37" s="192">
        <f t="shared" ca="1" si="21"/>
        <v>0</v>
      </c>
      <c r="CD37" s="192">
        <f t="shared" ca="1" si="22"/>
        <v>0</v>
      </c>
      <c r="CE37" s="86"/>
      <c r="CF37" s="80"/>
      <c r="CG37" s="192" t="str">
        <f t="shared" si="23"/>
        <v/>
      </c>
      <c r="CH37" s="192" t="str">
        <f t="shared" si="63"/>
        <v/>
      </c>
      <c r="CI37" s="192" t="str">
        <f t="shared" si="24"/>
        <v/>
      </c>
      <c r="CJ37" s="192">
        <f t="shared" si="25"/>
        <v>0</v>
      </c>
    </row>
    <row r="38" spans="1:88" x14ac:dyDescent="0.3">
      <c r="A38" s="197">
        <f>ROWS($12:38)-1</f>
        <v>26</v>
      </c>
      <c r="B38" s="75"/>
      <c r="C38" s="76"/>
      <c r="D38" s="76"/>
      <c r="E38" s="77"/>
      <c r="F38" s="78"/>
      <c r="G38" s="79"/>
      <c r="H38" s="198">
        <f t="shared" si="26"/>
        <v>0</v>
      </c>
      <c r="I38" s="199">
        <f t="shared" si="27"/>
        <v>0</v>
      </c>
      <c r="J38" s="190">
        <f t="shared" si="28"/>
        <v>0</v>
      </c>
      <c r="K38" s="190">
        <f t="shared" si="9"/>
        <v>0</v>
      </c>
      <c r="L38" s="190">
        <f t="shared" si="10"/>
        <v>0</v>
      </c>
      <c r="M38" s="190">
        <f t="shared" si="29"/>
        <v>0</v>
      </c>
      <c r="N38" s="190">
        <f t="shared" si="30"/>
        <v>0</v>
      </c>
      <c r="O38" s="190">
        <f t="shared" si="31"/>
        <v>0</v>
      </c>
      <c r="P38" s="190">
        <f t="shared" si="11"/>
        <v>0</v>
      </c>
      <c r="Q38" s="190">
        <f t="shared" si="12"/>
        <v>0</v>
      </c>
      <c r="R38" s="190">
        <f t="shared" si="13"/>
        <v>0</v>
      </c>
      <c r="S38" s="80"/>
      <c r="T38" s="190">
        <f t="shared" si="14"/>
        <v>0</v>
      </c>
      <c r="U38" s="190">
        <f t="shared" si="32"/>
        <v>0</v>
      </c>
      <c r="V38" s="190">
        <f t="shared" si="33"/>
        <v>0</v>
      </c>
      <c r="W38" s="190">
        <f t="shared" si="15"/>
        <v>0</v>
      </c>
      <c r="X38" s="190">
        <f t="shared" si="34"/>
        <v>0</v>
      </c>
      <c r="Y38" s="190">
        <f t="shared" si="35"/>
        <v>0</v>
      </c>
      <c r="Z38" s="190">
        <f t="shared" si="16"/>
        <v>0</v>
      </c>
      <c r="AA38" s="190">
        <f t="shared" si="17"/>
        <v>0</v>
      </c>
      <c r="AB38" s="253"/>
      <c r="AC38" s="190">
        <f t="shared" si="18"/>
        <v>0</v>
      </c>
      <c r="AD38" s="200">
        <f t="shared" si="36"/>
        <v>0</v>
      </c>
      <c r="AE38" s="81"/>
      <c r="AF38" s="82"/>
      <c r="AG38" s="192">
        <f t="shared" si="64"/>
        <v>0</v>
      </c>
      <c r="AH38" s="193">
        <f t="shared" si="19"/>
        <v>0</v>
      </c>
      <c r="AI38" s="190">
        <f t="shared" si="37"/>
        <v>0</v>
      </c>
      <c r="AJ38" s="192">
        <f t="shared" si="38"/>
        <v>0</v>
      </c>
      <c r="AK38" s="83"/>
      <c r="AL38" s="192">
        <f t="shared" si="39"/>
        <v>0</v>
      </c>
      <c r="AM38" s="194">
        <f t="shared" ca="1" si="40"/>
        <v>0</v>
      </c>
      <c r="AN38" s="83"/>
      <c r="AO38" s="84"/>
      <c r="AP38" s="84"/>
      <c r="AQ38" s="84"/>
      <c r="AR38" s="84"/>
      <c r="AS38" s="84"/>
      <c r="AT38" s="84"/>
      <c r="AU38" s="84"/>
      <c r="AV38" s="84"/>
      <c r="AW38" s="84"/>
      <c r="AX38" s="84"/>
      <c r="AY38" s="84"/>
      <c r="AZ38" s="84"/>
      <c r="BA38" s="84"/>
      <c r="BB38" s="84"/>
      <c r="BC38" s="84"/>
      <c r="BD38" s="84"/>
      <c r="BE38" s="84"/>
      <c r="BF38" s="85"/>
      <c r="BG38" s="195">
        <f t="shared" ca="1" si="41"/>
        <v>0</v>
      </c>
      <c r="BH38" s="195">
        <f t="shared" ca="1" si="42"/>
        <v>0</v>
      </c>
      <c r="BI38" s="196">
        <f t="shared" ca="1" si="43"/>
        <v>0</v>
      </c>
      <c r="BJ38" s="192">
        <f t="shared" si="44"/>
        <v>0</v>
      </c>
      <c r="BK38" s="192">
        <f t="shared" si="45"/>
        <v>0</v>
      </c>
      <c r="BL38" s="192">
        <f t="shared" si="46"/>
        <v>0</v>
      </c>
      <c r="BM38" s="192">
        <f t="shared" si="47"/>
        <v>0</v>
      </c>
      <c r="BN38" s="192">
        <f t="shared" si="48"/>
        <v>0</v>
      </c>
      <c r="BO38" s="192">
        <f t="shared" si="49"/>
        <v>0</v>
      </c>
      <c r="BP38" s="192">
        <f t="shared" si="50"/>
        <v>0</v>
      </c>
      <c r="BQ38" s="192">
        <f t="shared" si="51"/>
        <v>0</v>
      </c>
      <c r="BR38" s="192">
        <f t="shared" si="52"/>
        <v>0</v>
      </c>
      <c r="BS38" s="192">
        <f t="shared" si="53"/>
        <v>0</v>
      </c>
      <c r="BT38" s="192">
        <f t="shared" si="54"/>
        <v>0</v>
      </c>
      <c r="BU38" s="192">
        <f t="shared" si="55"/>
        <v>0</v>
      </c>
      <c r="BV38" s="192">
        <f t="shared" si="56"/>
        <v>0</v>
      </c>
      <c r="BW38" s="192">
        <f t="shared" si="57"/>
        <v>0</v>
      </c>
      <c r="BX38" s="192">
        <f t="shared" si="58"/>
        <v>0</v>
      </c>
      <c r="BY38" s="192">
        <f t="shared" si="59"/>
        <v>0</v>
      </c>
      <c r="BZ38" s="192">
        <f t="shared" si="60"/>
        <v>0</v>
      </c>
      <c r="CA38" s="192">
        <f t="shared" si="61"/>
        <v>0</v>
      </c>
      <c r="CB38" s="192">
        <f t="shared" si="62"/>
        <v>0</v>
      </c>
      <c r="CC38" s="192">
        <f t="shared" ca="1" si="21"/>
        <v>0</v>
      </c>
      <c r="CD38" s="192">
        <f t="shared" ca="1" si="22"/>
        <v>0</v>
      </c>
      <c r="CE38" s="86"/>
      <c r="CF38" s="80"/>
      <c r="CG38" s="192" t="str">
        <f t="shared" si="23"/>
        <v/>
      </c>
      <c r="CH38" s="192" t="str">
        <f t="shared" si="63"/>
        <v/>
      </c>
      <c r="CI38" s="192" t="str">
        <f t="shared" si="24"/>
        <v/>
      </c>
      <c r="CJ38" s="192">
        <f t="shared" si="25"/>
        <v>0</v>
      </c>
    </row>
    <row r="39" spans="1:88" x14ac:dyDescent="0.3">
      <c r="A39" s="197">
        <f>ROWS($12:39)-1</f>
        <v>27</v>
      </c>
      <c r="B39" s="75"/>
      <c r="C39" s="76"/>
      <c r="D39" s="76"/>
      <c r="E39" s="77"/>
      <c r="F39" s="78"/>
      <c r="G39" s="79"/>
      <c r="H39" s="198">
        <f t="shared" si="26"/>
        <v>0</v>
      </c>
      <c r="I39" s="199">
        <f t="shared" si="27"/>
        <v>0</v>
      </c>
      <c r="J39" s="190">
        <f t="shared" si="28"/>
        <v>0</v>
      </c>
      <c r="K39" s="190">
        <f t="shared" si="9"/>
        <v>0</v>
      </c>
      <c r="L39" s="190">
        <f t="shared" si="10"/>
        <v>0</v>
      </c>
      <c r="M39" s="190">
        <f t="shared" si="29"/>
        <v>0</v>
      </c>
      <c r="N39" s="190">
        <f t="shared" si="30"/>
        <v>0</v>
      </c>
      <c r="O39" s="190">
        <f t="shared" si="31"/>
        <v>0</v>
      </c>
      <c r="P39" s="190">
        <f t="shared" si="11"/>
        <v>0</v>
      </c>
      <c r="Q39" s="190">
        <f t="shared" si="12"/>
        <v>0</v>
      </c>
      <c r="R39" s="190">
        <f t="shared" si="13"/>
        <v>0</v>
      </c>
      <c r="S39" s="80"/>
      <c r="T39" s="190">
        <f t="shared" si="14"/>
        <v>0</v>
      </c>
      <c r="U39" s="190">
        <f t="shared" si="32"/>
        <v>0</v>
      </c>
      <c r="V39" s="190">
        <f t="shared" si="33"/>
        <v>0</v>
      </c>
      <c r="W39" s="190">
        <f t="shared" si="15"/>
        <v>0</v>
      </c>
      <c r="X39" s="190">
        <f t="shared" si="34"/>
        <v>0</v>
      </c>
      <c r="Y39" s="190">
        <f t="shared" si="35"/>
        <v>0</v>
      </c>
      <c r="Z39" s="190">
        <f t="shared" si="16"/>
        <v>0</v>
      </c>
      <c r="AA39" s="190">
        <f t="shared" si="17"/>
        <v>0</v>
      </c>
      <c r="AB39" s="253"/>
      <c r="AC39" s="190">
        <f t="shared" si="18"/>
        <v>0</v>
      </c>
      <c r="AD39" s="200">
        <f t="shared" si="36"/>
        <v>0</v>
      </c>
      <c r="AE39" s="81"/>
      <c r="AF39" s="82"/>
      <c r="AG39" s="192">
        <f t="shared" si="64"/>
        <v>0</v>
      </c>
      <c r="AH39" s="193">
        <f t="shared" si="19"/>
        <v>0</v>
      </c>
      <c r="AI39" s="190">
        <f t="shared" si="37"/>
        <v>0</v>
      </c>
      <c r="AJ39" s="192">
        <f t="shared" si="38"/>
        <v>0</v>
      </c>
      <c r="AK39" s="83"/>
      <c r="AL39" s="192">
        <f t="shared" si="39"/>
        <v>0</v>
      </c>
      <c r="AM39" s="194">
        <f t="shared" ca="1" si="40"/>
        <v>0</v>
      </c>
      <c r="AN39" s="83"/>
      <c r="AO39" s="84"/>
      <c r="AP39" s="84"/>
      <c r="AQ39" s="84"/>
      <c r="AR39" s="84"/>
      <c r="AS39" s="84"/>
      <c r="AT39" s="84"/>
      <c r="AU39" s="84"/>
      <c r="AV39" s="84"/>
      <c r="AW39" s="84"/>
      <c r="AX39" s="84"/>
      <c r="AY39" s="84"/>
      <c r="AZ39" s="84"/>
      <c r="BA39" s="84"/>
      <c r="BB39" s="84"/>
      <c r="BC39" s="84"/>
      <c r="BD39" s="84"/>
      <c r="BE39" s="84"/>
      <c r="BF39" s="85"/>
      <c r="BG39" s="195">
        <f t="shared" ca="1" si="41"/>
        <v>0</v>
      </c>
      <c r="BH39" s="195">
        <f t="shared" ca="1" si="42"/>
        <v>0</v>
      </c>
      <c r="BI39" s="196">
        <f t="shared" ca="1" si="43"/>
        <v>0</v>
      </c>
      <c r="BJ39" s="192">
        <f t="shared" si="44"/>
        <v>0</v>
      </c>
      <c r="BK39" s="192">
        <f t="shared" si="45"/>
        <v>0</v>
      </c>
      <c r="BL39" s="192">
        <f t="shared" si="46"/>
        <v>0</v>
      </c>
      <c r="BM39" s="192">
        <f t="shared" si="47"/>
        <v>0</v>
      </c>
      <c r="BN39" s="192">
        <f t="shared" si="48"/>
        <v>0</v>
      </c>
      <c r="BO39" s="192">
        <f t="shared" si="49"/>
        <v>0</v>
      </c>
      <c r="BP39" s="192">
        <f t="shared" si="50"/>
        <v>0</v>
      </c>
      <c r="BQ39" s="192">
        <f t="shared" si="51"/>
        <v>0</v>
      </c>
      <c r="BR39" s="192">
        <f t="shared" si="52"/>
        <v>0</v>
      </c>
      <c r="BS39" s="192">
        <f t="shared" si="53"/>
        <v>0</v>
      </c>
      <c r="BT39" s="192">
        <f t="shared" si="54"/>
        <v>0</v>
      </c>
      <c r="BU39" s="192">
        <f t="shared" si="55"/>
        <v>0</v>
      </c>
      <c r="BV39" s="192">
        <f t="shared" si="56"/>
        <v>0</v>
      </c>
      <c r="BW39" s="192">
        <f t="shared" si="57"/>
        <v>0</v>
      </c>
      <c r="BX39" s="192">
        <f t="shared" si="58"/>
        <v>0</v>
      </c>
      <c r="BY39" s="192">
        <f t="shared" si="59"/>
        <v>0</v>
      </c>
      <c r="BZ39" s="192">
        <f t="shared" si="60"/>
        <v>0</v>
      </c>
      <c r="CA39" s="192">
        <f t="shared" si="61"/>
        <v>0</v>
      </c>
      <c r="CB39" s="192">
        <f t="shared" si="62"/>
        <v>0</v>
      </c>
      <c r="CC39" s="192">
        <f t="shared" ca="1" si="21"/>
        <v>0</v>
      </c>
      <c r="CD39" s="192">
        <f t="shared" ca="1" si="22"/>
        <v>0</v>
      </c>
      <c r="CE39" s="86"/>
      <c r="CF39" s="80"/>
      <c r="CG39" s="192" t="str">
        <f t="shared" si="23"/>
        <v/>
      </c>
      <c r="CH39" s="192" t="str">
        <f t="shared" si="63"/>
        <v/>
      </c>
      <c r="CI39" s="192" t="str">
        <f t="shared" si="24"/>
        <v/>
      </c>
      <c r="CJ39" s="192">
        <f t="shared" si="25"/>
        <v>0</v>
      </c>
    </row>
    <row r="40" spans="1:88" x14ac:dyDescent="0.3">
      <c r="A40" s="197">
        <f>ROWS($12:40)-1</f>
        <v>28</v>
      </c>
      <c r="B40" s="75"/>
      <c r="C40" s="76"/>
      <c r="D40" s="76"/>
      <c r="E40" s="77"/>
      <c r="F40" s="78"/>
      <c r="G40" s="79"/>
      <c r="H40" s="198">
        <f t="shared" si="26"/>
        <v>0</v>
      </c>
      <c r="I40" s="199">
        <f t="shared" si="27"/>
        <v>0</v>
      </c>
      <c r="J40" s="190">
        <f t="shared" si="28"/>
        <v>0</v>
      </c>
      <c r="K40" s="190">
        <f t="shared" si="9"/>
        <v>0</v>
      </c>
      <c r="L40" s="190">
        <f t="shared" si="10"/>
        <v>0</v>
      </c>
      <c r="M40" s="190">
        <f t="shared" si="29"/>
        <v>0</v>
      </c>
      <c r="N40" s="190">
        <f t="shared" si="30"/>
        <v>0</v>
      </c>
      <c r="O40" s="190">
        <f t="shared" si="31"/>
        <v>0</v>
      </c>
      <c r="P40" s="190">
        <f t="shared" si="11"/>
        <v>0</v>
      </c>
      <c r="Q40" s="190">
        <f t="shared" si="12"/>
        <v>0</v>
      </c>
      <c r="R40" s="190">
        <f t="shared" si="13"/>
        <v>0</v>
      </c>
      <c r="S40" s="80"/>
      <c r="T40" s="190">
        <f t="shared" si="14"/>
        <v>0</v>
      </c>
      <c r="U40" s="190">
        <f t="shared" si="32"/>
        <v>0</v>
      </c>
      <c r="V40" s="190">
        <f t="shared" si="33"/>
        <v>0</v>
      </c>
      <c r="W40" s="190">
        <f t="shared" si="15"/>
        <v>0</v>
      </c>
      <c r="X40" s="190">
        <f t="shared" si="34"/>
        <v>0</v>
      </c>
      <c r="Y40" s="190">
        <f t="shared" si="35"/>
        <v>0</v>
      </c>
      <c r="Z40" s="190">
        <f t="shared" si="16"/>
        <v>0</v>
      </c>
      <c r="AA40" s="190">
        <f t="shared" si="17"/>
        <v>0</v>
      </c>
      <c r="AB40" s="253"/>
      <c r="AC40" s="190">
        <f t="shared" si="18"/>
        <v>0</v>
      </c>
      <c r="AD40" s="200">
        <f t="shared" si="36"/>
        <v>0</v>
      </c>
      <c r="AE40" s="81"/>
      <c r="AF40" s="82"/>
      <c r="AG40" s="192">
        <f t="shared" si="64"/>
        <v>0</v>
      </c>
      <c r="AH40" s="193">
        <f t="shared" si="19"/>
        <v>0</v>
      </c>
      <c r="AI40" s="190">
        <f t="shared" si="37"/>
        <v>0</v>
      </c>
      <c r="AJ40" s="192">
        <f t="shared" si="38"/>
        <v>0</v>
      </c>
      <c r="AK40" s="83"/>
      <c r="AL40" s="192">
        <f t="shared" si="39"/>
        <v>0</v>
      </c>
      <c r="AM40" s="194">
        <f t="shared" ca="1" si="40"/>
        <v>0</v>
      </c>
      <c r="AN40" s="83"/>
      <c r="AO40" s="84"/>
      <c r="AP40" s="84"/>
      <c r="AQ40" s="84"/>
      <c r="AR40" s="84"/>
      <c r="AS40" s="84"/>
      <c r="AT40" s="84"/>
      <c r="AU40" s="84"/>
      <c r="AV40" s="84"/>
      <c r="AW40" s="84"/>
      <c r="AX40" s="84"/>
      <c r="AY40" s="84"/>
      <c r="AZ40" s="84"/>
      <c r="BA40" s="84"/>
      <c r="BB40" s="84"/>
      <c r="BC40" s="84"/>
      <c r="BD40" s="84"/>
      <c r="BE40" s="84"/>
      <c r="BF40" s="85"/>
      <c r="BG40" s="195">
        <f t="shared" ca="1" si="41"/>
        <v>0</v>
      </c>
      <c r="BH40" s="195">
        <f t="shared" ca="1" si="42"/>
        <v>0</v>
      </c>
      <c r="BI40" s="196">
        <f t="shared" ca="1" si="43"/>
        <v>0</v>
      </c>
      <c r="BJ40" s="192">
        <f t="shared" si="44"/>
        <v>0</v>
      </c>
      <c r="BK40" s="192">
        <f t="shared" si="45"/>
        <v>0</v>
      </c>
      <c r="BL40" s="192">
        <f t="shared" si="46"/>
        <v>0</v>
      </c>
      <c r="BM40" s="192">
        <f t="shared" si="47"/>
        <v>0</v>
      </c>
      <c r="BN40" s="192">
        <f t="shared" si="48"/>
        <v>0</v>
      </c>
      <c r="BO40" s="192">
        <f t="shared" si="49"/>
        <v>0</v>
      </c>
      <c r="BP40" s="192">
        <f t="shared" si="50"/>
        <v>0</v>
      </c>
      <c r="BQ40" s="192">
        <f t="shared" si="51"/>
        <v>0</v>
      </c>
      <c r="BR40" s="192">
        <f t="shared" si="52"/>
        <v>0</v>
      </c>
      <c r="BS40" s="192">
        <f t="shared" si="53"/>
        <v>0</v>
      </c>
      <c r="BT40" s="192">
        <f t="shared" si="54"/>
        <v>0</v>
      </c>
      <c r="BU40" s="192">
        <f t="shared" si="55"/>
        <v>0</v>
      </c>
      <c r="BV40" s="192">
        <f t="shared" si="56"/>
        <v>0</v>
      </c>
      <c r="BW40" s="192">
        <f t="shared" si="57"/>
        <v>0</v>
      </c>
      <c r="BX40" s="192">
        <f t="shared" si="58"/>
        <v>0</v>
      </c>
      <c r="BY40" s="192">
        <f t="shared" si="59"/>
        <v>0</v>
      </c>
      <c r="BZ40" s="192">
        <f t="shared" si="60"/>
        <v>0</v>
      </c>
      <c r="CA40" s="192">
        <f t="shared" si="61"/>
        <v>0</v>
      </c>
      <c r="CB40" s="192">
        <f t="shared" si="62"/>
        <v>0</v>
      </c>
      <c r="CC40" s="192">
        <f t="shared" ca="1" si="21"/>
        <v>0</v>
      </c>
      <c r="CD40" s="192">
        <f t="shared" ca="1" si="22"/>
        <v>0</v>
      </c>
      <c r="CE40" s="86"/>
      <c r="CF40" s="80"/>
      <c r="CG40" s="192" t="str">
        <f t="shared" si="23"/>
        <v/>
      </c>
      <c r="CH40" s="192" t="str">
        <f t="shared" si="63"/>
        <v/>
      </c>
      <c r="CI40" s="192" t="str">
        <f t="shared" si="24"/>
        <v/>
      </c>
      <c r="CJ40" s="192">
        <f t="shared" si="25"/>
        <v>0</v>
      </c>
    </row>
    <row r="41" spans="1:88" x14ac:dyDescent="0.3">
      <c r="A41" s="197">
        <f>ROWS($12:41)-1</f>
        <v>29</v>
      </c>
      <c r="B41" s="75"/>
      <c r="C41" s="76"/>
      <c r="D41" s="76"/>
      <c r="E41" s="77"/>
      <c r="F41" s="78"/>
      <c r="G41" s="79"/>
      <c r="H41" s="198">
        <f t="shared" si="26"/>
        <v>0</v>
      </c>
      <c r="I41" s="199">
        <f t="shared" si="27"/>
        <v>0</v>
      </c>
      <c r="J41" s="190">
        <f t="shared" si="28"/>
        <v>0</v>
      </c>
      <c r="K41" s="190">
        <f t="shared" si="9"/>
        <v>0</v>
      </c>
      <c r="L41" s="190">
        <f t="shared" si="10"/>
        <v>0</v>
      </c>
      <c r="M41" s="190">
        <f t="shared" si="29"/>
        <v>0</v>
      </c>
      <c r="N41" s="190">
        <f t="shared" si="30"/>
        <v>0</v>
      </c>
      <c r="O41" s="190">
        <f t="shared" si="31"/>
        <v>0</v>
      </c>
      <c r="P41" s="190">
        <f t="shared" si="11"/>
        <v>0</v>
      </c>
      <c r="Q41" s="190">
        <f t="shared" si="12"/>
        <v>0</v>
      </c>
      <c r="R41" s="190">
        <f t="shared" si="13"/>
        <v>0</v>
      </c>
      <c r="S41" s="80"/>
      <c r="T41" s="190">
        <f t="shared" si="14"/>
        <v>0</v>
      </c>
      <c r="U41" s="190">
        <f t="shared" si="32"/>
        <v>0</v>
      </c>
      <c r="V41" s="190">
        <f t="shared" si="33"/>
        <v>0</v>
      </c>
      <c r="W41" s="190">
        <f t="shared" si="15"/>
        <v>0</v>
      </c>
      <c r="X41" s="190">
        <f t="shared" si="34"/>
        <v>0</v>
      </c>
      <c r="Y41" s="190">
        <f t="shared" si="35"/>
        <v>0</v>
      </c>
      <c r="Z41" s="190">
        <f t="shared" si="16"/>
        <v>0</v>
      </c>
      <c r="AA41" s="190">
        <f t="shared" si="17"/>
        <v>0</v>
      </c>
      <c r="AB41" s="253"/>
      <c r="AC41" s="190">
        <f t="shared" si="18"/>
        <v>0</v>
      </c>
      <c r="AD41" s="200">
        <f t="shared" si="36"/>
        <v>0</v>
      </c>
      <c r="AE41" s="81"/>
      <c r="AF41" s="82"/>
      <c r="AG41" s="192">
        <f t="shared" si="64"/>
        <v>0</v>
      </c>
      <c r="AH41" s="193">
        <f t="shared" si="19"/>
        <v>0</v>
      </c>
      <c r="AI41" s="190">
        <f t="shared" si="37"/>
        <v>0</v>
      </c>
      <c r="AJ41" s="192">
        <f t="shared" si="38"/>
        <v>0</v>
      </c>
      <c r="AK41" s="83"/>
      <c r="AL41" s="192">
        <f t="shared" si="39"/>
        <v>0</v>
      </c>
      <c r="AM41" s="194">
        <f t="shared" ca="1" si="40"/>
        <v>0</v>
      </c>
      <c r="AN41" s="83"/>
      <c r="AO41" s="84"/>
      <c r="AP41" s="84"/>
      <c r="AQ41" s="84"/>
      <c r="AR41" s="84"/>
      <c r="AS41" s="84"/>
      <c r="AT41" s="84"/>
      <c r="AU41" s="84"/>
      <c r="AV41" s="84"/>
      <c r="AW41" s="84"/>
      <c r="AX41" s="84"/>
      <c r="AY41" s="84"/>
      <c r="AZ41" s="84"/>
      <c r="BA41" s="84"/>
      <c r="BB41" s="84"/>
      <c r="BC41" s="84"/>
      <c r="BD41" s="84"/>
      <c r="BE41" s="84"/>
      <c r="BF41" s="85"/>
      <c r="BG41" s="195">
        <f t="shared" ca="1" si="41"/>
        <v>0</v>
      </c>
      <c r="BH41" s="195">
        <f t="shared" ca="1" si="42"/>
        <v>0</v>
      </c>
      <c r="BI41" s="196">
        <f t="shared" ca="1" si="43"/>
        <v>0</v>
      </c>
      <c r="BJ41" s="192">
        <f t="shared" si="44"/>
        <v>0</v>
      </c>
      <c r="BK41" s="192">
        <f t="shared" si="45"/>
        <v>0</v>
      </c>
      <c r="BL41" s="192">
        <f t="shared" si="46"/>
        <v>0</v>
      </c>
      <c r="BM41" s="192">
        <f t="shared" si="47"/>
        <v>0</v>
      </c>
      <c r="BN41" s="192">
        <f t="shared" si="48"/>
        <v>0</v>
      </c>
      <c r="BO41" s="192">
        <f t="shared" si="49"/>
        <v>0</v>
      </c>
      <c r="BP41" s="192">
        <f t="shared" si="50"/>
        <v>0</v>
      </c>
      <c r="BQ41" s="192">
        <f t="shared" si="51"/>
        <v>0</v>
      </c>
      <c r="BR41" s="192">
        <f t="shared" si="52"/>
        <v>0</v>
      </c>
      <c r="BS41" s="192">
        <f t="shared" si="53"/>
        <v>0</v>
      </c>
      <c r="BT41" s="192">
        <f t="shared" si="54"/>
        <v>0</v>
      </c>
      <c r="BU41" s="192">
        <f t="shared" si="55"/>
        <v>0</v>
      </c>
      <c r="BV41" s="192">
        <f t="shared" si="56"/>
        <v>0</v>
      </c>
      <c r="BW41" s="192">
        <f t="shared" si="57"/>
        <v>0</v>
      </c>
      <c r="BX41" s="192">
        <f t="shared" si="58"/>
        <v>0</v>
      </c>
      <c r="BY41" s="192">
        <f t="shared" si="59"/>
        <v>0</v>
      </c>
      <c r="BZ41" s="192">
        <f t="shared" si="60"/>
        <v>0</v>
      </c>
      <c r="CA41" s="192">
        <f t="shared" si="61"/>
        <v>0</v>
      </c>
      <c r="CB41" s="192">
        <f t="shared" si="62"/>
        <v>0</v>
      </c>
      <c r="CC41" s="192">
        <f t="shared" ca="1" si="21"/>
        <v>0</v>
      </c>
      <c r="CD41" s="192">
        <f t="shared" ca="1" si="22"/>
        <v>0</v>
      </c>
      <c r="CE41" s="86"/>
      <c r="CF41" s="80"/>
      <c r="CG41" s="192" t="str">
        <f t="shared" si="23"/>
        <v/>
      </c>
      <c r="CH41" s="192" t="str">
        <f t="shared" si="63"/>
        <v/>
      </c>
      <c r="CI41" s="192" t="str">
        <f t="shared" si="24"/>
        <v/>
      </c>
      <c r="CJ41" s="192">
        <f t="shared" si="25"/>
        <v>0</v>
      </c>
    </row>
    <row r="42" spans="1:88" x14ac:dyDescent="0.3">
      <c r="A42" s="197">
        <f>ROWS($12:42)-1</f>
        <v>30</v>
      </c>
      <c r="B42" s="75"/>
      <c r="C42" s="76"/>
      <c r="D42" s="76"/>
      <c r="E42" s="77"/>
      <c r="F42" s="78"/>
      <c r="G42" s="79"/>
      <c r="H42" s="198">
        <f t="shared" si="26"/>
        <v>0</v>
      </c>
      <c r="I42" s="199">
        <f t="shared" si="27"/>
        <v>0</v>
      </c>
      <c r="J42" s="190">
        <f t="shared" si="28"/>
        <v>0</v>
      </c>
      <c r="K42" s="190">
        <f t="shared" si="9"/>
        <v>0</v>
      </c>
      <c r="L42" s="190">
        <f t="shared" si="10"/>
        <v>0</v>
      </c>
      <c r="M42" s="190">
        <f t="shared" si="29"/>
        <v>0</v>
      </c>
      <c r="N42" s="190">
        <f t="shared" si="30"/>
        <v>0</v>
      </c>
      <c r="O42" s="190">
        <f t="shared" si="31"/>
        <v>0</v>
      </c>
      <c r="P42" s="190">
        <f t="shared" si="11"/>
        <v>0</v>
      </c>
      <c r="Q42" s="190">
        <f t="shared" si="12"/>
        <v>0</v>
      </c>
      <c r="R42" s="190">
        <f t="shared" si="13"/>
        <v>0</v>
      </c>
      <c r="S42" s="80"/>
      <c r="T42" s="190">
        <f t="shared" si="14"/>
        <v>0</v>
      </c>
      <c r="U42" s="190">
        <f t="shared" si="32"/>
        <v>0</v>
      </c>
      <c r="V42" s="190">
        <f t="shared" si="33"/>
        <v>0</v>
      </c>
      <c r="W42" s="190">
        <f t="shared" si="15"/>
        <v>0</v>
      </c>
      <c r="X42" s="190">
        <f t="shared" si="34"/>
        <v>0</v>
      </c>
      <c r="Y42" s="190">
        <f t="shared" si="35"/>
        <v>0</v>
      </c>
      <c r="Z42" s="190">
        <f t="shared" si="16"/>
        <v>0</v>
      </c>
      <c r="AA42" s="190">
        <f t="shared" si="17"/>
        <v>0</v>
      </c>
      <c r="AB42" s="253"/>
      <c r="AC42" s="190">
        <f t="shared" si="18"/>
        <v>0</v>
      </c>
      <c r="AD42" s="200">
        <f t="shared" si="36"/>
        <v>0</v>
      </c>
      <c r="AE42" s="81"/>
      <c r="AF42" s="82"/>
      <c r="AG42" s="192">
        <f t="shared" si="64"/>
        <v>0</v>
      </c>
      <c r="AH42" s="193">
        <f t="shared" si="19"/>
        <v>0</v>
      </c>
      <c r="AI42" s="190">
        <f t="shared" si="37"/>
        <v>0</v>
      </c>
      <c r="AJ42" s="192">
        <f t="shared" si="38"/>
        <v>0</v>
      </c>
      <c r="AK42" s="83"/>
      <c r="AL42" s="192">
        <f t="shared" si="39"/>
        <v>0</v>
      </c>
      <c r="AM42" s="194">
        <f t="shared" ca="1" si="40"/>
        <v>0</v>
      </c>
      <c r="AN42" s="83"/>
      <c r="AO42" s="84"/>
      <c r="AP42" s="84"/>
      <c r="AQ42" s="84"/>
      <c r="AR42" s="84"/>
      <c r="AS42" s="84"/>
      <c r="AT42" s="84"/>
      <c r="AU42" s="84"/>
      <c r="AV42" s="84"/>
      <c r="AW42" s="84"/>
      <c r="AX42" s="84"/>
      <c r="AY42" s="84"/>
      <c r="AZ42" s="84"/>
      <c r="BA42" s="84"/>
      <c r="BB42" s="84"/>
      <c r="BC42" s="84"/>
      <c r="BD42" s="84"/>
      <c r="BE42" s="84"/>
      <c r="BF42" s="85"/>
      <c r="BG42" s="195">
        <f t="shared" ca="1" si="41"/>
        <v>0</v>
      </c>
      <c r="BH42" s="195">
        <f t="shared" ca="1" si="42"/>
        <v>0</v>
      </c>
      <c r="BI42" s="196">
        <f t="shared" ca="1" si="43"/>
        <v>0</v>
      </c>
      <c r="BJ42" s="192">
        <f t="shared" si="44"/>
        <v>0</v>
      </c>
      <c r="BK42" s="192">
        <f t="shared" si="45"/>
        <v>0</v>
      </c>
      <c r="BL42" s="192">
        <f t="shared" si="46"/>
        <v>0</v>
      </c>
      <c r="BM42" s="192">
        <f t="shared" si="47"/>
        <v>0</v>
      </c>
      <c r="BN42" s="192">
        <f t="shared" si="48"/>
        <v>0</v>
      </c>
      <c r="BO42" s="192">
        <f t="shared" si="49"/>
        <v>0</v>
      </c>
      <c r="BP42" s="192">
        <f t="shared" si="50"/>
        <v>0</v>
      </c>
      <c r="BQ42" s="192">
        <f t="shared" si="51"/>
        <v>0</v>
      </c>
      <c r="BR42" s="192">
        <f t="shared" si="52"/>
        <v>0</v>
      </c>
      <c r="BS42" s="192">
        <f t="shared" si="53"/>
        <v>0</v>
      </c>
      <c r="BT42" s="192">
        <f t="shared" si="54"/>
        <v>0</v>
      </c>
      <c r="BU42" s="192">
        <f t="shared" si="55"/>
        <v>0</v>
      </c>
      <c r="BV42" s="192">
        <f t="shared" si="56"/>
        <v>0</v>
      </c>
      <c r="BW42" s="192">
        <f t="shared" si="57"/>
        <v>0</v>
      </c>
      <c r="BX42" s="192">
        <f t="shared" si="58"/>
        <v>0</v>
      </c>
      <c r="BY42" s="192">
        <f t="shared" si="59"/>
        <v>0</v>
      </c>
      <c r="BZ42" s="192">
        <f t="shared" si="60"/>
        <v>0</v>
      </c>
      <c r="CA42" s="192">
        <f t="shared" si="61"/>
        <v>0</v>
      </c>
      <c r="CB42" s="192">
        <f t="shared" si="62"/>
        <v>0</v>
      </c>
      <c r="CC42" s="192">
        <f t="shared" ca="1" si="21"/>
        <v>0</v>
      </c>
      <c r="CD42" s="192">
        <f t="shared" ca="1" si="22"/>
        <v>0</v>
      </c>
      <c r="CE42" s="86"/>
      <c r="CF42" s="80"/>
      <c r="CG42" s="192" t="str">
        <f t="shared" si="23"/>
        <v/>
      </c>
      <c r="CH42" s="192" t="str">
        <f t="shared" si="63"/>
        <v/>
      </c>
      <c r="CI42" s="192" t="str">
        <f t="shared" si="24"/>
        <v/>
      </c>
      <c r="CJ42" s="192">
        <f t="shared" si="25"/>
        <v>0</v>
      </c>
    </row>
    <row r="43" spans="1:88" x14ac:dyDescent="0.3">
      <c r="A43" s="197">
        <f>ROWS($12:43)-1</f>
        <v>31</v>
      </c>
      <c r="B43" s="75"/>
      <c r="C43" s="76"/>
      <c r="D43" s="76"/>
      <c r="E43" s="77"/>
      <c r="F43" s="78"/>
      <c r="G43" s="79"/>
      <c r="H43" s="198">
        <f t="shared" si="26"/>
        <v>0</v>
      </c>
      <c r="I43" s="199">
        <f t="shared" si="27"/>
        <v>0</v>
      </c>
      <c r="J43" s="190">
        <f t="shared" si="28"/>
        <v>0</v>
      </c>
      <c r="K43" s="190">
        <f t="shared" si="9"/>
        <v>0</v>
      </c>
      <c r="L43" s="190">
        <f t="shared" si="10"/>
        <v>0</v>
      </c>
      <c r="M43" s="190">
        <f t="shared" si="29"/>
        <v>0</v>
      </c>
      <c r="N43" s="190">
        <f t="shared" si="30"/>
        <v>0</v>
      </c>
      <c r="O43" s="190">
        <f t="shared" si="31"/>
        <v>0</v>
      </c>
      <c r="P43" s="190">
        <f t="shared" si="11"/>
        <v>0</v>
      </c>
      <c r="Q43" s="190">
        <f t="shared" si="12"/>
        <v>0</v>
      </c>
      <c r="R43" s="190">
        <f t="shared" si="13"/>
        <v>0</v>
      </c>
      <c r="S43" s="80"/>
      <c r="T43" s="190">
        <f t="shared" si="14"/>
        <v>0</v>
      </c>
      <c r="U43" s="190">
        <f t="shared" si="32"/>
        <v>0</v>
      </c>
      <c r="V43" s="190">
        <f t="shared" si="33"/>
        <v>0</v>
      </c>
      <c r="W43" s="190">
        <f t="shared" si="15"/>
        <v>0</v>
      </c>
      <c r="X43" s="190">
        <f t="shared" si="34"/>
        <v>0</v>
      </c>
      <c r="Y43" s="190">
        <f t="shared" si="35"/>
        <v>0</v>
      </c>
      <c r="Z43" s="190">
        <f t="shared" si="16"/>
        <v>0</v>
      </c>
      <c r="AA43" s="190">
        <f t="shared" si="17"/>
        <v>0</v>
      </c>
      <c r="AB43" s="253"/>
      <c r="AC43" s="190">
        <f t="shared" si="18"/>
        <v>0</v>
      </c>
      <c r="AD43" s="200">
        <f t="shared" si="36"/>
        <v>0</v>
      </c>
      <c r="AE43" s="81"/>
      <c r="AF43" s="82"/>
      <c r="AG43" s="192">
        <f t="shared" si="64"/>
        <v>0</v>
      </c>
      <c r="AH43" s="193">
        <f t="shared" si="19"/>
        <v>0</v>
      </c>
      <c r="AI43" s="190">
        <f t="shared" si="37"/>
        <v>0</v>
      </c>
      <c r="AJ43" s="192">
        <f t="shared" si="38"/>
        <v>0</v>
      </c>
      <c r="AK43" s="83"/>
      <c r="AL43" s="192">
        <f t="shared" si="39"/>
        <v>0</v>
      </c>
      <c r="AM43" s="194">
        <f t="shared" ca="1" si="40"/>
        <v>0</v>
      </c>
      <c r="AN43" s="83"/>
      <c r="AO43" s="84"/>
      <c r="AP43" s="84"/>
      <c r="AQ43" s="84"/>
      <c r="AR43" s="84"/>
      <c r="AS43" s="84"/>
      <c r="AT43" s="84"/>
      <c r="AU43" s="84"/>
      <c r="AV43" s="84"/>
      <c r="AW43" s="84"/>
      <c r="AX43" s="84"/>
      <c r="AY43" s="84"/>
      <c r="AZ43" s="84"/>
      <c r="BA43" s="84"/>
      <c r="BB43" s="84"/>
      <c r="BC43" s="84"/>
      <c r="BD43" s="84"/>
      <c r="BE43" s="84"/>
      <c r="BF43" s="85"/>
      <c r="BG43" s="195">
        <f t="shared" ca="1" si="41"/>
        <v>0</v>
      </c>
      <c r="BH43" s="195">
        <f t="shared" ca="1" si="42"/>
        <v>0</v>
      </c>
      <c r="BI43" s="196">
        <f t="shared" ca="1" si="43"/>
        <v>0</v>
      </c>
      <c r="BJ43" s="192">
        <f t="shared" si="44"/>
        <v>0</v>
      </c>
      <c r="BK43" s="192">
        <f t="shared" si="45"/>
        <v>0</v>
      </c>
      <c r="BL43" s="192">
        <f t="shared" si="46"/>
        <v>0</v>
      </c>
      <c r="BM43" s="192">
        <f t="shared" si="47"/>
        <v>0</v>
      </c>
      <c r="BN43" s="192">
        <f t="shared" si="48"/>
        <v>0</v>
      </c>
      <c r="BO43" s="192">
        <f t="shared" si="49"/>
        <v>0</v>
      </c>
      <c r="BP43" s="192">
        <f t="shared" si="50"/>
        <v>0</v>
      </c>
      <c r="BQ43" s="192">
        <f t="shared" si="51"/>
        <v>0</v>
      </c>
      <c r="BR43" s="192">
        <f t="shared" si="52"/>
        <v>0</v>
      </c>
      <c r="BS43" s="192">
        <f t="shared" si="53"/>
        <v>0</v>
      </c>
      <c r="BT43" s="192">
        <f t="shared" si="54"/>
        <v>0</v>
      </c>
      <c r="BU43" s="192">
        <f t="shared" si="55"/>
        <v>0</v>
      </c>
      <c r="BV43" s="192">
        <f t="shared" si="56"/>
        <v>0</v>
      </c>
      <c r="BW43" s="192">
        <f t="shared" si="57"/>
        <v>0</v>
      </c>
      <c r="BX43" s="192">
        <f t="shared" si="58"/>
        <v>0</v>
      </c>
      <c r="BY43" s="192">
        <f t="shared" si="59"/>
        <v>0</v>
      </c>
      <c r="BZ43" s="192">
        <f t="shared" si="60"/>
        <v>0</v>
      </c>
      <c r="CA43" s="192">
        <f t="shared" si="61"/>
        <v>0</v>
      </c>
      <c r="CB43" s="192">
        <f t="shared" si="62"/>
        <v>0</v>
      </c>
      <c r="CC43" s="192">
        <f t="shared" ca="1" si="21"/>
        <v>0</v>
      </c>
      <c r="CD43" s="192">
        <f t="shared" ca="1" si="22"/>
        <v>0</v>
      </c>
      <c r="CE43" s="86"/>
      <c r="CF43" s="80"/>
      <c r="CG43" s="192" t="str">
        <f t="shared" si="23"/>
        <v/>
      </c>
      <c r="CH43" s="192" t="str">
        <f t="shared" si="63"/>
        <v/>
      </c>
      <c r="CI43" s="192" t="str">
        <f t="shared" si="24"/>
        <v/>
      </c>
      <c r="CJ43" s="192">
        <f t="shared" si="25"/>
        <v>0</v>
      </c>
    </row>
    <row r="44" spans="1:88" x14ac:dyDescent="0.3">
      <c r="A44" s="197">
        <f>ROWS($12:44)-1</f>
        <v>32</v>
      </c>
      <c r="B44" s="75"/>
      <c r="C44" s="76"/>
      <c r="D44" s="76"/>
      <c r="E44" s="77"/>
      <c r="F44" s="78"/>
      <c r="G44" s="79"/>
      <c r="H44" s="198">
        <f t="shared" si="26"/>
        <v>0</v>
      </c>
      <c r="I44" s="199">
        <f t="shared" si="27"/>
        <v>0</v>
      </c>
      <c r="J44" s="190">
        <f t="shared" si="28"/>
        <v>0</v>
      </c>
      <c r="K44" s="190">
        <f t="shared" si="9"/>
        <v>0</v>
      </c>
      <c r="L44" s="190">
        <f t="shared" si="10"/>
        <v>0</v>
      </c>
      <c r="M44" s="190">
        <f t="shared" si="29"/>
        <v>0</v>
      </c>
      <c r="N44" s="190">
        <f t="shared" si="30"/>
        <v>0</v>
      </c>
      <c r="O44" s="190">
        <f t="shared" si="31"/>
        <v>0</v>
      </c>
      <c r="P44" s="190">
        <f t="shared" si="11"/>
        <v>0</v>
      </c>
      <c r="Q44" s="190">
        <f t="shared" si="12"/>
        <v>0</v>
      </c>
      <c r="R44" s="190">
        <f t="shared" si="13"/>
        <v>0</v>
      </c>
      <c r="S44" s="80"/>
      <c r="T44" s="190">
        <f t="shared" si="14"/>
        <v>0</v>
      </c>
      <c r="U44" s="190">
        <f t="shared" si="32"/>
        <v>0</v>
      </c>
      <c r="V44" s="190">
        <f t="shared" si="33"/>
        <v>0</v>
      </c>
      <c r="W44" s="190">
        <f t="shared" si="15"/>
        <v>0</v>
      </c>
      <c r="X44" s="190">
        <f t="shared" si="34"/>
        <v>0</v>
      </c>
      <c r="Y44" s="190">
        <f t="shared" si="35"/>
        <v>0</v>
      </c>
      <c r="Z44" s="190">
        <f t="shared" si="16"/>
        <v>0</v>
      </c>
      <c r="AA44" s="190">
        <f t="shared" si="17"/>
        <v>0</v>
      </c>
      <c r="AB44" s="253"/>
      <c r="AC44" s="190">
        <f t="shared" si="18"/>
        <v>0</v>
      </c>
      <c r="AD44" s="200">
        <f t="shared" si="36"/>
        <v>0</v>
      </c>
      <c r="AE44" s="81"/>
      <c r="AF44" s="82"/>
      <c r="AG44" s="192">
        <f t="shared" si="64"/>
        <v>0</v>
      </c>
      <c r="AH44" s="193">
        <f t="shared" si="19"/>
        <v>0</v>
      </c>
      <c r="AI44" s="190">
        <f t="shared" si="37"/>
        <v>0</v>
      </c>
      <c r="AJ44" s="192">
        <f t="shared" si="38"/>
        <v>0</v>
      </c>
      <c r="AK44" s="83"/>
      <c r="AL44" s="192">
        <f t="shared" si="39"/>
        <v>0</v>
      </c>
      <c r="AM44" s="194">
        <f t="shared" ca="1" si="40"/>
        <v>0</v>
      </c>
      <c r="AN44" s="83"/>
      <c r="AO44" s="84"/>
      <c r="AP44" s="84"/>
      <c r="AQ44" s="84"/>
      <c r="AR44" s="84"/>
      <c r="AS44" s="84"/>
      <c r="AT44" s="84"/>
      <c r="AU44" s="84"/>
      <c r="AV44" s="84"/>
      <c r="AW44" s="84"/>
      <c r="AX44" s="84"/>
      <c r="AY44" s="84"/>
      <c r="AZ44" s="84"/>
      <c r="BA44" s="84"/>
      <c r="BB44" s="84"/>
      <c r="BC44" s="84"/>
      <c r="BD44" s="84"/>
      <c r="BE44" s="84"/>
      <c r="BF44" s="85"/>
      <c r="BG44" s="195">
        <f t="shared" ca="1" si="41"/>
        <v>0</v>
      </c>
      <c r="BH44" s="195">
        <f t="shared" ca="1" si="42"/>
        <v>0</v>
      </c>
      <c r="BI44" s="196">
        <f t="shared" ca="1" si="43"/>
        <v>0</v>
      </c>
      <c r="BJ44" s="192">
        <f t="shared" si="44"/>
        <v>0</v>
      </c>
      <c r="BK44" s="192">
        <f t="shared" si="45"/>
        <v>0</v>
      </c>
      <c r="BL44" s="192">
        <f t="shared" si="46"/>
        <v>0</v>
      </c>
      <c r="BM44" s="192">
        <f t="shared" si="47"/>
        <v>0</v>
      </c>
      <c r="BN44" s="192">
        <f t="shared" si="48"/>
        <v>0</v>
      </c>
      <c r="BO44" s="192">
        <f t="shared" si="49"/>
        <v>0</v>
      </c>
      <c r="BP44" s="192">
        <f t="shared" si="50"/>
        <v>0</v>
      </c>
      <c r="BQ44" s="192">
        <f t="shared" si="51"/>
        <v>0</v>
      </c>
      <c r="BR44" s="192">
        <f t="shared" si="52"/>
        <v>0</v>
      </c>
      <c r="BS44" s="192">
        <f t="shared" si="53"/>
        <v>0</v>
      </c>
      <c r="BT44" s="192">
        <f t="shared" si="54"/>
        <v>0</v>
      </c>
      <c r="BU44" s="192">
        <f t="shared" si="55"/>
        <v>0</v>
      </c>
      <c r="BV44" s="192">
        <f t="shared" si="56"/>
        <v>0</v>
      </c>
      <c r="BW44" s="192">
        <f t="shared" si="57"/>
        <v>0</v>
      </c>
      <c r="BX44" s="192">
        <f t="shared" si="58"/>
        <v>0</v>
      </c>
      <c r="BY44" s="192">
        <f t="shared" si="59"/>
        <v>0</v>
      </c>
      <c r="BZ44" s="192">
        <f t="shared" si="60"/>
        <v>0</v>
      </c>
      <c r="CA44" s="192">
        <f t="shared" si="61"/>
        <v>0</v>
      </c>
      <c r="CB44" s="192">
        <f t="shared" si="62"/>
        <v>0</v>
      </c>
      <c r="CC44" s="192">
        <f t="shared" ca="1" si="21"/>
        <v>0</v>
      </c>
      <c r="CD44" s="192">
        <f t="shared" ca="1" si="22"/>
        <v>0</v>
      </c>
      <c r="CE44" s="86"/>
      <c r="CF44" s="80"/>
      <c r="CG44" s="192" t="str">
        <f t="shared" si="23"/>
        <v/>
      </c>
      <c r="CH44" s="192" t="str">
        <f t="shared" si="63"/>
        <v/>
      </c>
      <c r="CI44" s="192" t="str">
        <f t="shared" si="24"/>
        <v/>
      </c>
      <c r="CJ44" s="192">
        <f t="shared" si="25"/>
        <v>0</v>
      </c>
    </row>
    <row r="45" spans="1:88" x14ac:dyDescent="0.3">
      <c r="A45" s="197">
        <f>ROWS($12:45)-1</f>
        <v>33</v>
      </c>
      <c r="B45" s="75"/>
      <c r="C45" s="76"/>
      <c r="D45" s="76"/>
      <c r="E45" s="77"/>
      <c r="F45" s="78"/>
      <c r="G45" s="79"/>
      <c r="H45" s="198">
        <f t="shared" ref="H45:H76" si="65">IF(swhpfn=0,0,+E45/swhpfn)</f>
        <v>0</v>
      </c>
      <c r="I45" s="199">
        <f t="shared" si="27"/>
        <v>0</v>
      </c>
      <c r="J45" s="190">
        <f t="shared" ref="J45:J76" si="66">IF(ISBLANK($E45),0,ROUND($I45*AL_propn*$G45,2)*VLOOKUP($D45,emp_type_table,2,FALSE))</f>
        <v>0</v>
      </c>
      <c r="K45" s="190">
        <f t="shared" ref="K45:K76" si="67">IF(ISBLANK($E45),0,ROUND($I45*SL_propn,2)*VLOOKUP($D45,emp_type_table,2,FALSE))</f>
        <v>0</v>
      </c>
      <c r="L45" s="190">
        <f t="shared" ref="L45:L76" si="68">IF(ISBLANK($E45),0,ROUND($I45*PH_propn,2)*VLOOKUP($D45,emp_type_table,2,FALSE))</f>
        <v>0</v>
      </c>
      <c r="M45" s="190">
        <f t="shared" si="29"/>
        <v>0</v>
      </c>
      <c r="N45" s="190">
        <f t="shared" si="30"/>
        <v>0</v>
      </c>
      <c r="O45" s="190">
        <f t="shared" si="31"/>
        <v>0</v>
      </c>
      <c r="P45" s="190">
        <f t="shared" ref="P45:P76" si="69">ROUND(+$F45*K45,2)</f>
        <v>0</v>
      </c>
      <c r="Q45" s="190">
        <f t="shared" ref="Q45:Q76" si="70">ROUND(+$F45*L45,2)</f>
        <v>0</v>
      </c>
      <c r="R45" s="190">
        <f t="shared" ref="R45:R76" si="71">ROUND(+$F45*M45,2)</f>
        <v>0</v>
      </c>
      <c r="S45" s="80"/>
      <c r="T45" s="190">
        <f t="shared" ref="T45:T76" si="72">SUM(O45:S45)</f>
        <v>0</v>
      </c>
      <c r="U45" s="190">
        <f t="shared" si="32"/>
        <v>0</v>
      </c>
      <c r="V45" s="190">
        <f t="shared" si="33"/>
        <v>0</v>
      </c>
      <c r="W45" s="190">
        <f t="shared" ref="W45:W76" si="73">IF(ISBLANK($E45),0,ROUND(+V45*super_rate,2)*VLOOKUP($D45,emp_type_table,3,FALSE))</f>
        <v>0</v>
      </c>
      <c r="X45" s="190">
        <f t="shared" si="34"/>
        <v>0</v>
      </c>
      <c r="Y45" s="190">
        <f t="shared" ref="Y45:Y76" si="74">IF(ISBLANK($E45),0,ROUND($T45*AL_propn*(1-$G45),2)*VLOOKUP($D45,emp_type_table,2,FALSE))</f>
        <v>0</v>
      </c>
      <c r="Z45" s="190">
        <f t="shared" ref="Z45:Z76" si="75">IF(ISBLANK($E45),0,ROUND($T45*LSL_rate,2)*VLOOKUP($D45,emp_type_table,2,FALSE))</f>
        <v>0</v>
      </c>
      <c r="AA45" s="190">
        <f t="shared" ref="AA45:AA76" si="76">IF(ISBLANK($E45),0,ROUND(+$X45*wcomp_rate,2)*VLOOKUP($D45,emp_type_table,3,FALSE))</f>
        <v>0</v>
      </c>
      <c r="AB45" s="253"/>
      <c r="AC45" s="190">
        <f t="shared" ref="AC45:AC76" si="77">IF(ISBLANK($E45),0,ROUND(+$X45*ptax_rate,2)*VLOOKUP($D45,emp_type_table,3,FALSE))</f>
        <v>0</v>
      </c>
      <c r="AD45" s="200">
        <f t="shared" si="36"/>
        <v>0</v>
      </c>
      <c r="AE45" s="81"/>
      <c r="AF45" s="82"/>
      <c r="AG45" s="192">
        <f t="shared" ref="AG45:AG76" si="78">(AE45*J45)+(AF45*K45)</f>
        <v>0</v>
      </c>
      <c r="AH45" s="193">
        <f t="shared" ref="AH45:AH76" si="79">IF(AG45=0,0,+$F45*(1+agency_uplift_rate))</f>
        <v>0</v>
      </c>
      <c r="AI45" s="190">
        <f t="shared" si="37"/>
        <v>0</v>
      </c>
      <c r="AJ45" s="192">
        <f t="shared" si="38"/>
        <v>0</v>
      </c>
      <c r="AK45" s="83"/>
      <c r="AL45" s="192">
        <f t="shared" ref="AL45:AL76" si="80">ROUND(+$AJ45*AK45,0)</f>
        <v>0</v>
      </c>
      <c r="AM45" s="194">
        <f t="shared" ca="1" si="40"/>
        <v>0</v>
      </c>
      <c r="AN45" s="83"/>
      <c r="AO45" s="84"/>
      <c r="AP45" s="84"/>
      <c r="AQ45" s="84"/>
      <c r="AR45" s="84"/>
      <c r="AS45" s="84"/>
      <c r="AT45" s="84"/>
      <c r="AU45" s="84"/>
      <c r="AV45" s="84"/>
      <c r="AW45" s="84"/>
      <c r="AX45" s="84"/>
      <c r="AY45" s="84"/>
      <c r="AZ45" s="84"/>
      <c r="BA45" s="84"/>
      <c r="BB45" s="84"/>
      <c r="BC45" s="84"/>
      <c r="BD45" s="84"/>
      <c r="BE45" s="84"/>
      <c r="BF45" s="85"/>
      <c r="BG45" s="195">
        <f t="shared" ca="1" si="41"/>
        <v>0</v>
      </c>
      <c r="BH45" s="195">
        <f t="shared" ca="1" si="42"/>
        <v>0</v>
      </c>
      <c r="BI45" s="196">
        <f t="shared" ca="1" si="43"/>
        <v>0</v>
      </c>
      <c r="BJ45" s="192">
        <f t="shared" si="44"/>
        <v>0</v>
      </c>
      <c r="BK45" s="192">
        <f t="shared" si="45"/>
        <v>0</v>
      </c>
      <c r="BL45" s="192">
        <f t="shared" si="46"/>
        <v>0</v>
      </c>
      <c r="BM45" s="192">
        <f t="shared" si="47"/>
        <v>0</v>
      </c>
      <c r="BN45" s="192">
        <f t="shared" si="48"/>
        <v>0</v>
      </c>
      <c r="BO45" s="192">
        <f t="shared" si="49"/>
        <v>0</v>
      </c>
      <c r="BP45" s="192">
        <f t="shared" si="50"/>
        <v>0</v>
      </c>
      <c r="BQ45" s="192">
        <f t="shared" si="51"/>
        <v>0</v>
      </c>
      <c r="BR45" s="192">
        <f t="shared" si="52"/>
        <v>0</v>
      </c>
      <c r="BS45" s="192">
        <f t="shared" si="53"/>
        <v>0</v>
      </c>
      <c r="BT45" s="192">
        <f t="shared" si="54"/>
        <v>0</v>
      </c>
      <c r="BU45" s="192">
        <f t="shared" si="55"/>
        <v>0</v>
      </c>
      <c r="BV45" s="192">
        <f t="shared" si="56"/>
        <v>0</v>
      </c>
      <c r="BW45" s="192">
        <f t="shared" si="57"/>
        <v>0</v>
      </c>
      <c r="BX45" s="192">
        <f t="shared" si="58"/>
        <v>0</v>
      </c>
      <c r="BY45" s="192">
        <f t="shared" si="59"/>
        <v>0</v>
      </c>
      <c r="BZ45" s="192">
        <f t="shared" si="60"/>
        <v>0</v>
      </c>
      <c r="CA45" s="192">
        <f t="shared" si="61"/>
        <v>0</v>
      </c>
      <c r="CB45" s="192">
        <f t="shared" si="62"/>
        <v>0</v>
      </c>
      <c r="CC45" s="192">
        <f t="shared" ref="CC45:CC76" ca="1" si="81">SUM(BI45:CB45)</f>
        <v>0</v>
      </c>
      <c r="CD45" s="192">
        <f t="shared" ref="CD45:CD76" ca="1" si="82">IF(CC45&gt;AL45, CC45-AL45, 0)</f>
        <v>0</v>
      </c>
      <c r="CE45" s="86"/>
      <c r="CF45" s="80"/>
      <c r="CG45" s="192" t="str">
        <f t="shared" ref="CG45:CG76" si="83">IF(ISBLANK(CE45),"",VLOOKUP(D45,emp_type_table,4,FALSE))</f>
        <v/>
      </c>
      <c r="CH45" s="192" t="str">
        <f t="shared" si="63"/>
        <v/>
      </c>
      <c r="CI45" s="192" t="str">
        <f t="shared" ref="CI45:CI76" si="84">IF(ISBLANK(CE45),"",+CG45&amp;+" - "&amp;+C45)</f>
        <v/>
      </c>
      <c r="CJ45" s="192">
        <f t="shared" ref="CJ45:CJ76" si="85">ROUND(+I45*AK45*CF45,0)</f>
        <v>0</v>
      </c>
    </row>
    <row r="46" spans="1:88" x14ac:dyDescent="0.3">
      <c r="A46" s="197">
        <f>ROWS($12:46)-1</f>
        <v>34</v>
      </c>
      <c r="B46" s="75"/>
      <c r="C46" s="76"/>
      <c r="D46" s="76"/>
      <c r="E46" s="77"/>
      <c r="F46" s="78"/>
      <c r="G46" s="79"/>
      <c r="H46" s="198">
        <f t="shared" si="65"/>
        <v>0</v>
      </c>
      <c r="I46" s="199">
        <f t="shared" si="27"/>
        <v>0</v>
      </c>
      <c r="J46" s="190">
        <f t="shared" si="66"/>
        <v>0</v>
      </c>
      <c r="K46" s="190">
        <f t="shared" si="67"/>
        <v>0</v>
      </c>
      <c r="L46" s="190">
        <f t="shared" si="68"/>
        <v>0</v>
      </c>
      <c r="M46" s="190">
        <f t="shared" si="29"/>
        <v>0</v>
      </c>
      <c r="N46" s="190">
        <f t="shared" si="30"/>
        <v>0</v>
      </c>
      <c r="O46" s="190">
        <f t="shared" si="31"/>
        <v>0</v>
      </c>
      <c r="P46" s="190">
        <f t="shared" si="69"/>
        <v>0</v>
      </c>
      <c r="Q46" s="190">
        <f t="shared" si="70"/>
        <v>0</v>
      </c>
      <c r="R46" s="190">
        <f t="shared" si="71"/>
        <v>0</v>
      </c>
      <c r="S46" s="80"/>
      <c r="T46" s="190">
        <f t="shared" si="72"/>
        <v>0</v>
      </c>
      <c r="U46" s="190">
        <f t="shared" si="32"/>
        <v>0</v>
      </c>
      <c r="V46" s="190">
        <f t="shared" si="33"/>
        <v>0</v>
      </c>
      <c r="W46" s="190">
        <f t="shared" si="73"/>
        <v>0</v>
      </c>
      <c r="X46" s="190">
        <f t="shared" si="34"/>
        <v>0</v>
      </c>
      <c r="Y46" s="190">
        <f t="shared" si="74"/>
        <v>0</v>
      </c>
      <c r="Z46" s="190">
        <f t="shared" si="75"/>
        <v>0</v>
      </c>
      <c r="AA46" s="190">
        <f t="shared" si="76"/>
        <v>0</v>
      </c>
      <c r="AB46" s="253"/>
      <c r="AC46" s="190">
        <f t="shared" si="77"/>
        <v>0</v>
      </c>
      <c r="AD46" s="200">
        <f t="shared" si="36"/>
        <v>0</v>
      </c>
      <c r="AE46" s="81"/>
      <c r="AF46" s="82"/>
      <c r="AG46" s="192">
        <f t="shared" si="78"/>
        <v>0</v>
      </c>
      <c r="AH46" s="193">
        <f t="shared" si="79"/>
        <v>0</v>
      </c>
      <c r="AI46" s="190">
        <f t="shared" si="37"/>
        <v>0</v>
      </c>
      <c r="AJ46" s="192">
        <f t="shared" si="38"/>
        <v>0</v>
      </c>
      <c r="AK46" s="83"/>
      <c r="AL46" s="192">
        <f t="shared" si="80"/>
        <v>0</v>
      </c>
      <c r="AM46" s="194">
        <f t="shared" ca="1" si="40"/>
        <v>0</v>
      </c>
      <c r="AN46" s="83"/>
      <c r="AO46" s="84"/>
      <c r="AP46" s="84"/>
      <c r="AQ46" s="84"/>
      <c r="AR46" s="84"/>
      <c r="AS46" s="84"/>
      <c r="AT46" s="84"/>
      <c r="AU46" s="84"/>
      <c r="AV46" s="84"/>
      <c r="AW46" s="84"/>
      <c r="AX46" s="84"/>
      <c r="AY46" s="84"/>
      <c r="AZ46" s="84"/>
      <c r="BA46" s="84"/>
      <c r="BB46" s="84"/>
      <c r="BC46" s="84"/>
      <c r="BD46" s="84"/>
      <c r="BE46" s="84"/>
      <c r="BF46" s="85"/>
      <c r="BG46" s="195">
        <f t="shared" ca="1" si="41"/>
        <v>0</v>
      </c>
      <c r="BH46" s="195">
        <f t="shared" ca="1" si="42"/>
        <v>0</v>
      </c>
      <c r="BI46" s="196">
        <f t="shared" ca="1" si="43"/>
        <v>0</v>
      </c>
      <c r="BJ46" s="192">
        <f t="shared" si="44"/>
        <v>0</v>
      </c>
      <c r="BK46" s="192">
        <f t="shared" ref="BK46:BK77" si="86">ROUND(+$AJ46*AO46,0)</f>
        <v>0</v>
      </c>
      <c r="BL46" s="192">
        <f t="shared" si="46"/>
        <v>0</v>
      </c>
      <c r="BM46" s="192">
        <f t="shared" si="47"/>
        <v>0</v>
      </c>
      <c r="BN46" s="192">
        <f t="shared" si="48"/>
        <v>0</v>
      </c>
      <c r="BO46" s="192">
        <f t="shared" si="49"/>
        <v>0</v>
      </c>
      <c r="BP46" s="192">
        <f t="shared" si="50"/>
        <v>0</v>
      </c>
      <c r="BQ46" s="192">
        <f t="shared" si="51"/>
        <v>0</v>
      </c>
      <c r="BR46" s="192">
        <f t="shared" si="52"/>
        <v>0</v>
      </c>
      <c r="BS46" s="192">
        <f t="shared" si="53"/>
        <v>0</v>
      </c>
      <c r="BT46" s="192">
        <f t="shared" si="54"/>
        <v>0</v>
      </c>
      <c r="BU46" s="192">
        <f t="shared" si="55"/>
        <v>0</v>
      </c>
      <c r="BV46" s="192">
        <f t="shared" si="56"/>
        <v>0</v>
      </c>
      <c r="BW46" s="192">
        <f t="shared" si="57"/>
        <v>0</v>
      </c>
      <c r="BX46" s="192">
        <f t="shared" si="58"/>
        <v>0</v>
      </c>
      <c r="BY46" s="192">
        <f t="shared" si="59"/>
        <v>0</v>
      </c>
      <c r="BZ46" s="192">
        <f t="shared" si="60"/>
        <v>0</v>
      </c>
      <c r="CA46" s="192">
        <f t="shared" si="61"/>
        <v>0</v>
      </c>
      <c r="CB46" s="192">
        <f t="shared" si="62"/>
        <v>0</v>
      </c>
      <c r="CC46" s="192">
        <f t="shared" ca="1" si="81"/>
        <v>0</v>
      </c>
      <c r="CD46" s="192">
        <f t="shared" ca="1" si="82"/>
        <v>0</v>
      </c>
      <c r="CE46" s="86"/>
      <c r="CF46" s="80"/>
      <c r="CG46" s="192" t="str">
        <f t="shared" si="83"/>
        <v/>
      </c>
      <c r="CH46" s="192" t="str">
        <f t="shared" si="63"/>
        <v/>
      </c>
      <c r="CI46" s="192" t="str">
        <f t="shared" si="84"/>
        <v/>
      </c>
      <c r="CJ46" s="192">
        <f t="shared" si="85"/>
        <v>0</v>
      </c>
    </row>
    <row r="47" spans="1:88" x14ac:dyDescent="0.3">
      <c r="A47" s="197">
        <f>ROWS($12:47)-1</f>
        <v>35</v>
      </c>
      <c r="B47" s="75"/>
      <c r="C47" s="76"/>
      <c r="D47" s="76"/>
      <c r="E47" s="77"/>
      <c r="F47" s="78"/>
      <c r="G47" s="79"/>
      <c r="H47" s="198">
        <f t="shared" si="65"/>
        <v>0</v>
      </c>
      <c r="I47" s="199">
        <f t="shared" si="27"/>
        <v>0</v>
      </c>
      <c r="J47" s="190">
        <f t="shared" si="66"/>
        <v>0</v>
      </c>
      <c r="K47" s="190">
        <f t="shared" si="67"/>
        <v>0</v>
      </c>
      <c r="L47" s="190">
        <f t="shared" si="68"/>
        <v>0</v>
      </c>
      <c r="M47" s="190">
        <f t="shared" si="29"/>
        <v>0</v>
      </c>
      <c r="N47" s="190">
        <f t="shared" si="30"/>
        <v>0</v>
      </c>
      <c r="O47" s="190">
        <f t="shared" si="31"/>
        <v>0</v>
      </c>
      <c r="P47" s="190">
        <f t="shared" si="69"/>
        <v>0</v>
      </c>
      <c r="Q47" s="190">
        <f t="shared" si="70"/>
        <v>0</v>
      </c>
      <c r="R47" s="190">
        <f t="shared" si="71"/>
        <v>0</v>
      </c>
      <c r="S47" s="80"/>
      <c r="T47" s="190">
        <f t="shared" si="72"/>
        <v>0</v>
      </c>
      <c r="U47" s="190">
        <f t="shared" si="32"/>
        <v>0</v>
      </c>
      <c r="V47" s="190">
        <f t="shared" si="33"/>
        <v>0</v>
      </c>
      <c r="W47" s="190">
        <f t="shared" si="73"/>
        <v>0</v>
      </c>
      <c r="X47" s="190">
        <f t="shared" si="34"/>
        <v>0</v>
      </c>
      <c r="Y47" s="190">
        <f t="shared" si="74"/>
        <v>0</v>
      </c>
      <c r="Z47" s="190">
        <f t="shared" si="75"/>
        <v>0</v>
      </c>
      <c r="AA47" s="190">
        <f t="shared" si="76"/>
        <v>0</v>
      </c>
      <c r="AB47" s="253"/>
      <c r="AC47" s="190">
        <f t="shared" si="77"/>
        <v>0</v>
      </c>
      <c r="AD47" s="200">
        <f t="shared" si="36"/>
        <v>0</v>
      </c>
      <c r="AE47" s="81"/>
      <c r="AF47" s="82"/>
      <c r="AG47" s="192">
        <f t="shared" si="78"/>
        <v>0</v>
      </c>
      <c r="AH47" s="193">
        <f t="shared" si="79"/>
        <v>0</v>
      </c>
      <c r="AI47" s="190">
        <f t="shared" si="37"/>
        <v>0</v>
      </c>
      <c r="AJ47" s="192">
        <f t="shared" si="38"/>
        <v>0</v>
      </c>
      <c r="AK47" s="83"/>
      <c r="AL47" s="192">
        <f t="shared" si="80"/>
        <v>0</v>
      </c>
      <c r="AM47" s="194">
        <f t="shared" ca="1" si="40"/>
        <v>0</v>
      </c>
      <c r="AN47" s="83"/>
      <c r="AO47" s="84"/>
      <c r="AP47" s="84"/>
      <c r="AQ47" s="84"/>
      <c r="AR47" s="84"/>
      <c r="AS47" s="84"/>
      <c r="AT47" s="84"/>
      <c r="AU47" s="84"/>
      <c r="AV47" s="84"/>
      <c r="AW47" s="84"/>
      <c r="AX47" s="84"/>
      <c r="AY47" s="84"/>
      <c r="AZ47" s="84"/>
      <c r="BA47" s="84"/>
      <c r="BB47" s="84"/>
      <c r="BC47" s="84"/>
      <c r="BD47" s="84"/>
      <c r="BE47" s="84"/>
      <c r="BF47" s="85"/>
      <c r="BG47" s="195">
        <f t="shared" ca="1" si="41"/>
        <v>0</v>
      </c>
      <c r="BH47" s="195">
        <f t="shared" ca="1" si="42"/>
        <v>0</v>
      </c>
      <c r="BI47" s="196">
        <f t="shared" ca="1" si="43"/>
        <v>0</v>
      </c>
      <c r="BJ47" s="192">
        <f t="shared" si="44"/>
        <v>0</v>
      </c>
      <c r="BK47" s="192">
        <f t="shared" si="86"/>
        <v>0</v>
      </c>
      <c r="BL47" s="192">
        <f t="shared" si="46"/>
        <v>0</v>
      </c>
      <c r="BM47" s="192">
        <f t="shared" si="47"/>
        <v>0</v>
      </c>
      <c r="BN47" s="192">
        <f t="shared" si="48"/>
        <v>0</v>
      </c>
      <c r="BO47" s="192">
        <f t="shared" si="49"/>
        <v>0</v>
      </c>
      <c r="BP47" s="192">
        <f t="shared" si="50"/>
        <v>0</v>
      </c>
      <c r="BQ47" s="192">
        <f t="shared" si="51"/>
        <v>0</v>
      </c>
      <c r="BR47" s="192">
        <f t="shared" si="52"/>
        <v>0</v>
      </c>
      <c r="BS47" s="192">
        <f t="shared" si="53"/>
        <v>0</v>
      </c>
      <c r="BT47" s="192">
        <f t="shared" si="54"/>
        <v>0</v>
      </c>
      <c r="BU47" s="192">
        <f t="shared" si="55"/>
        <v>0</v>
      </c>
      <c r="BV47" s="192">
        <f t="shared" si="56"/>
        <v>0</v>
      </c>
      <c r="BW47" s="192">
        <f t="shared" si="57"/>
        <v>0</v>
      </c>
      <c r="BX47" s="192">
        <f t="shared" si="58"/>
        <v>0</v>
      </c>
      <c r="BY47" s="192">
        <f t="shared" si="59"/>
        <v>0</v>
      </c>
      <c r="BZ47" s="192">
        <f t="shared" si="60"/>
        <v>0</v>
      </c>
      <c r="CA47" s="192">
        <f t="shared" si="61"/>
        <v>0</v>
      </c>
      <c r="CB47" s="192">
        <f t="shared" si="62"/>
        <v>0</v>
      </c>
      <c r="CC47" s="192">
        <f t="shared" ca="1" si="81"/>
        <v>0</v>
      </c>
      <c r="CD47" s="192">
        <f t="shared" ca="1" si="82"/>
        <v>0</v>
      </c>
      <c r="CE47" s="86"/>
      <c r="CF47" s="80"/>
      <c r="CG47" s="192" t="str">
        <f t="shared" si="83"/>
        <v/>
      </c>
      <c r="CH47" s="192" t="str">
        <f t="shared" si="63"/>
        <v/>
      </c>
      <c r="CI47" s="192" t="str">
        <f t="shared" si="84"/>
        <v/>
      </c>
      <c r="CJ47" s="192">
        <f t="shared" si="85"/>
        <v>0</v>
      </c>
    </row>
    <row r="48" spans="1:88" x14ac:dyDescent="0.3">
      <c r="A48" s="197">
        <f>ROWS($12:48)-1</f>
        <v>36</v>
      </c>
      <c r="B48" s="75"/>
      <c r="C48" s="76"/>
      <c r="D48" s="76"/>
      <c r="E48" s="77"/>
      <c r="F48" s="78"/>
      <c r="G48" s="79"/>
      <c r="H48" s="198">
        <f t="shared" si="65"/>
        <v>0</v>
      </c>
      <c r="I48" s="199">
        <f t="shared" si="27"/>
        <v>0</v>
      </c>
      <c r="J48" s="190">
        <f t="shared" si="66"/>
        <v>0</v>
      </c>
      <c r="K48" s="190">
        <f t="shared" si="67"/>
        <v>0</v>
      </c>
      <c r="L48" s="190">
        <f t="shared" si="68"/>
        <v>0</v>
      </c>
      <c r="M48" s="190">
        <f t="shared" si="29"/>
        <v>0</v>
      </c>
      <c r="N48" s="190">
        <f t="shared" si="30"/>
        <v>0</v>
      </c>
      <c r="O48" s="190">
        <f t="shared" si="31"/>
        <v>0</v>
      </c>
      <c r="P48" s="190">
        <f t="shared" si="69"/>
        <v>0</v>
      </c>
      <c r="Q48" s="190">
        <f t="shared" si="70"/>
        <v>0</v>
      </c>
      <c r="R48" s="190">
        <f t="shared" si="71"/>
        <v>0</v>
      </c>
      <c r="S48" s="80"/>
      <c r="T48" s="190">
        <f t="shared" si="72"/>
        <v>0</v>
      </c>
      <c r="U48" s="190">
        <f t="shared" si="32"/>
        <v>0</v>
      </c>
      <c r="V48" s="190">
        <f t="shared" si="33"/>
        <v>0</v>
      </c>
      <c r="W48" s="190">
        <f t="shared" si="73"/>
        <v>0</v>
      </c>
      <c r="X48" s="190">
        <f t="shared" si="34"/>
        <v>0</v>
      </c>
      <c r="Y48" s="190">
        <f t="shared" si="74"/>
        <v>0</v>
      </c>
      <c r="Z48" s="190">
        <f t="shared" si="75"/>
        <v>0</v>
      </c>
      <c r="AA48" s="190">
        <f t="shared" si="76"/>
        <v>0</v>
      </c>
      <c r="AB48" s="253"/>
      <c r="AC48" s="190">
        <f t="shared" si="77"/>
        <v>0</v>
      </c>
      <c r="AD48" s="200">
        <f t="shared" si="36"/>
        <v>0</v>
      </c>
      <c r="AE48" s="81"/>
      <c r="AF48" s="82"/>
      <c r="AG48" s="192">
        <f t="shared" si="78"/>
        <v>0</v>
      </c>
      <c r="AH48" s="193">
        <f t="shared" si="79"/>
        <v>0</v>
      </c>
      <c r="AI48" s="190">
        <f t="shared" si="37"/>
        <v>0</v>
      </c>
      <c r="AJ48" s="192">
        <f t="shared" si="38"/>
        <v>0</v>
      </c>
      <c r="AK48" s="83"/>
      <c r="AL48" s="192">
        <f t="shared" si="80"/>
        <v>0</v>
      </c>
      <c r="AM48" s="194">
        <f t="shared" ca="1" si="40"/>
        <v>0</v>
      </c>
      <c r="AN48" s="83"/>
      <c r="AO48" s="84"/>
      <c r="AP48" s="84"/>
      <c r="AQ48" s="84"/>
      <c r="AR48" s="84"/>
      <c r="AS48" s="84"/>
      <c r="AT48" s="84"/>
      <c r="AU48" s="84"/>
      <c r="AV48" s="84"/>
      <c r="AW48" s="84"/>
      <c r="AX48" s="84"/>
      <c r="AY48" s="84"/>
      <c r="AZ48" s="84"/>
      <c r="BA48" s="84"/>
      <c r="BB48" s="84"/>
      <c r="BC48" s="84"/>
      <c r="BD48" s="84"/>
      <c r="BE48" s="84"/>
      <c r="BF48" s="85"/>
      <c r="BG48" s="195">
        <f t="shared" ca="1" si="41"/>
        <v>0</v>
      </c>
      <c r="BH48" s="195">
        <f t="shared" ca="1" si="42"/>
        <v>0</v>
      </c>
      <c r="BI48" s="196">
        <f t="shared" ca="1" si="43"/>
        <v>0</v>
      </c>
      <c r="BJ48" s="192">
        <f t="shared" si="44"/>
        <v>0</v>
      </c>
      <c r="BK48" s="192">
        <f t="shared" si="86"/>
        <v>0</v>
      </c>
      <c r="BL48" s="192">
        <f t="shared" si="46"/>
        <v>0</v>
      </c>
      <c r="BM48" s="192">
        <f t="shared" si="47"/>
        <v>0</v>
      </c>
      <c r="BN48" s="192">
        <f t="shared" si="48"/>
        <v>0</v>
      </c>
      <c r="BO48" s="192">
        <f t="shared" si="49"/>
        <v>0</v>
      </c>
      <c r="BP48" s="192">
        <f t="shared" si="50"/>
        <v>0</v>
      </c>
      <c r="BQ48" s="192">
        <f t="shared" si="51"/>
        <v>0</v>
      </c>
      <c r="BR48" s="192">
        <f t="shared" si="52"/>
        <v>0</v>
      </c>
      <c r="BS48" s="192">
        <f t="shared" si="53"/>
        <v>0</v>
      </c>
      <c r="BT48" s="192">
        <f t="shared" si="54"/>
        <v>0</v>
      </c>
      <c r="BU48" s="192">
        <f t="shared" si="55"/>
        <v>0</v>
      </c>
      <c r="BV48" s="192">
        <f t="shared" si="56"/>
        <v>0</v>
      </c>
      <c r="BW48" s="192">
        <f t="shared" si="57"/>
        <v>0</v>
      </c>
      <c r="BX48" s="192">
        <f t="shared" si="58"/>
        <v>0</v>
      </c>
      <c r="BY48" s="192">
        <f t="shared" si="59"/>
        <v>0</v>
      </c>
      <c r="BZ48" s="192">
        <f t="shared" si="60"/>
        <v>0</v>
      </c>
      <c r="CA48" s="192">
        <f t="shared" si="61"/>
        <v>0</v>
      </c>
      <c r="CB48" s="192">
        <f t="shared" si="62"/>
        <v>0</v>
      </c>
      <c r="CC48" s="192">
        <f t="shared" ca="1" si="81"/>
        <v>0</v>
      </c>
      <c r="CD48" s="192">
        <f t="shared" ca="1" si="82"/>
        <v>0</v>
      </c>
      <c r="CE48" s="86"/>
      <c r="CF48" s="80"/>
      <c r="CG48" s="192" t="str">
        <f t="shared" si="83"/>
        <v/>
      </c>
      <c r="CH48" s="192" t="str">
        <f t="shared" si="63"/>
        <v/>
      </c>
      <c r="CI48" s="192" t="str">
        <f t="shared" si="84"/>
        <v/>
      </c>
      <c r="CJ48" s="192">
        <f t="shared" si="85"/>
        <v>0</v>
      </c>
    </row>
    <row r="49" spans="1:88" x14ac:dyDescent="0.3">
      <c r="A49" s="197">
        <f>ROWS($12:49)-1</f>
        <v>37</v>
      </c>
      <c r="B49" s="75"/>
      <c r="C49" s="76"/>
      <c r="D49" s="76"/>
      <c r="E49" s="77"/>
      <c r="F49" s="78"/>
      <c r="G49" s="79"/>
      <c r="H49" s="198">
        <f t="shared" si="65"/>
        <v>0</v>
      </c>
      <c r="I49" s="199">
        <f t="shared" si="27"/>
        <v>0</v>
      </c>
      <c r="J49" s="190">
        <f t="shared" si="66"/>
        <v>0</v>
      </c>
      <c r="K49" s="190">
        <f t="shared" si="67"/>
        <v>0</v>
      </c>
      <c r="L49" s="190">
        <f t="shared" si="68"/>
        <v>0</v>
      </c>
      <c r="M49" s="190">
        <f t="shared" si="29"/>
        <v>0</v>
      </c>
      <c r="N49" s="190">
        <f t="shared" si="30"/>
        <v>0</v>
      </c>
      <c r="O49" s="190">
        <f t="shared" si="31"/>
        <v>0</v>
      </c>
      <c r="P49" s="190">
        <f t="shared" si="69"/>
        <v>0</v>
      </c>
      <c r="Q49" s="190">
        <f t="shared" si="70"/>
        <v>0</v>
      </c>
      <c r="R49" s="190">
        <f t="shared" si="71"/>
        <v>0</v>
      </c>
      <c r="S49" s="80"/>
      <c r="T49" s="190">
        <f t="shared" si="72"/>
        <v>0</v>
      </c>
      <c r="U49" s="190">
        <f t="shared" si="32"/>
        <v>0</v>
      </c>
      <c r="V49" s="190">
        <f t="shared" si="33"/>
        <v>0</v>
      </c>
      <c r="W49" s="190">
        <f t="shared" si="73"/>
        <v>0</v>
      </c>
      <c r="X49" s="190">
        <f t="shared" si="34"/>
        <v>0</v>
      </c>
      <c r="Y49" s="190">
        <f t="shared" si="74"/>
        <v>0</v>
      </c>
      <c r="Z49" s="190">
        <f t="shared" si="75"/>
        <v>0</v>
      </c>
      <c r="AA49" s="190">
        <f t="shared" si="76"/>
        <v>0</v>
      </c>
      <c r="AB49" s="253"/>
      <c r="AC49" s="190">
        <f t="shared" si="77"/>
        <v>0</v>
      </c>
      <c r="AD49" s="200">
        <f t="shared" si="36"/>
        <v>0</v>
      </c>
      <c r="AE49" s="81"/>
      <c r="AF49" s="82"/>
      <c r="AG49" s="192">
        <f t="shared" si="78"/>
        <v>0</v>
      </c>
      <c r="AH49" s="193">
        <f t="shared" si="79"/>
        <v>0</v>
      </c>
      <c r="AI49" s="190">
        <f t="shared" si="37"/>
        <v>0</v>
      </c>
      <c r="AJ49" s="192">
        <f t="shared" si="38"/>
        <v>0</v>
      </c>
      <c r="AK49" s="83"/>
      <c r="AL49" s="192">
        <f t="shared" si="80"/>
        <v>0</v>
      </c>
      <c r="AM49" s="194">
        <f t="shared" ca="1" si="40"/>
        <v>0</v>
      </c>
      <c r="AN49" s="83"/>
      <c r="AO49" s="84"/>
      <c r="AP49" s="84"/>
      <c r="AQ49" s="84"/>
      <c r="AR49" s="84"/>
      <c r="AS49" s="84"/>
      <c r="AT49" s="84"/>
      <c r="AU49" s="84"/>
      <c r="AV49" s="84"/>
      <c r="AW49" s="84"/>
      <c r="AX49" s="84"/>
      <c r="AY49" s="84"/>
      <c r="AZ49" s="84"/>
      <c r="BA49" s="84"/>
      <c r="BB49" s="84"/>
      <c r="BC49" s="84"/>
      <c r="BD49" s="84"/>
      <c r="BE49" s="84"/>
      <c r="BF49" s="85"/>
      <c r="BG49" s="195">
        <f t="shared" ca="1" si="41"/>
        <v>0</v>
      </c>
      <c r="BH49" s="195">
        <f t="shared" ca="1" si="42"/>
        <v>0</v>
      </c>
      <c r="BI49" s="196">
        <f t="shared" ca="1" si="43"/>
        <v>0</v>
      </c>
      <c r="BJ49" s="192">
        <f t="shared" si="44"/>
        <v>0</v>
      </c>
      <c r="BK49" s="192">
        <f t="shared" si="86"/>
        <v>0</v>
      </c>
      <c r="BL49" s="192">
        <f t="shared" si="46"/>
        <v>0</v>
      </c>
      <c r="BM49" s="192">
        <f t="shared" si="47"/>
        <v>0</v>
      </c>
      <c r="BN49" s="192">
        <f t="shared" si="48"/>
        <v>0</v>
      </c>
      <c r="BO49" s="192">
        <f t="shared" si="49"/>
        <v>0</v>
      </c>
      <c r="BP49" s="192">
        <f t="shared" si="50"/>
        <v>0</v>
      </c>
      <c r="BQ49" s="192">
        <f t="shared" si="51"/>
        <v>0</v>
      </c>
      <c r="BR49" s="192">
        <f t="shared" si="52"/>
        <v>0</v>
      </c>
      <c r="BS49" s="192">
        <f t="shared" si="53"/>
        <v>0</v>
      </c>
      <c r="BT49" s="192">
        <f t="shared" si="54"/>
        <v>0</v>
      </c>
      <c r="BU49" s="192">
        <f t="shared" si="55"/>
        <v>0</v>
      </c>
      <c r="BV49" s="192">
        <f t="shared" si="56"/>
        <v>0</v>
      </c>
      <c r="BW49" s="192">
        <f t="shared" si="57"/>
        <v>0</v>
      </c>
      <c r="BX49" s="192">
        <f t="shared" si="58"/>
        <v>0</v>
      </c>
      <c r="BY49" s="192">
        <f t="shared" si="59"/>
        <v>0</v>
      </c>
      <c r="BZ49" s="192">
        <f t="shared" si="60"/>
        <v>0</v>
      </c>
      <c r="CA49" s="192">
        <f t="shared" si="61"/>
        <v>0</v>
      </c>
      <c r="CB49" s="192">
        <f t="shared" si="62"/>
        <v>0</v>
      </c>
      <c r="CC49" s="192">
        <f t="shared" ca="1" si="81"/>
        <v>0</v>
      </c>
      <c r="CD49" s="192">
        <f t="shared" ca="1" si="82"/>
        <v>0</v>
      </c>
      <c r="CE49" s="86"/>
      <c r="CF49" s="80"/>
      <c r="CG49" s="192" t="str">
        <f t="shared" si="83"/>
        <v/>
      </c>
      <c r="CH49" s="192" t="str">
        <f t="shared" si="63"/>
        <v/>
      </c>
      <c r="CI49" s="192" t="str">
        <f t="shared" si="84"/>
        <v/>
      </c>
      <c r="CJ49" s="192">
        <f t="shared" si="85"/>
        <v>0</v>
      </c>
    </row>
    <row r="50" spans="1:88" x14ac:dyDescent="0.3">
      <c r="A50" s="197">
        <f>ROWS($12:50)-1</f>
        <v>38</v>
      </c>
      <c r="B50" s="75"/>
      <c r="C50" s="76"/>
      <c r="D50" s="76"/>
      <c r="E50" s="77"/>
      <c r="F50" s="78"/>
      <c r="G50" s="79"/>
      <c r="H50" s="198">
        <f t="shared" si="65"/>
        <v>0</v>
      </c>
      <c r="I50" s="199">
        <f t="shared" si="27"/>
        <v>0</v>
      </c>
      <c r="J50" s="190">
        <f t="shared" si="66"/>
        <v>0</v>
      </c>
      <c r="K50" s="190">
        <f t="shared" si="67"/>
        <v>0</v>
      </c>
      <c r="L50" s="190">
        <f t="shared" si="68"/>
        <v>0</v>
      </c>
      <c r="M50" s="190">
        <f t="shared" si="29"/>
        <v>0</v>
      </c>
      <c r="N50" s="190">
        <f t="shared" si="30"/>
        <v>0</v>
      </c>
      <c r="O50" s="190">
        <f t="shared" si="31"/>
        <v>0</v>
      </c>
      <c r="P50" s="190">
        <f t="shared" si="69"/>
        <v>0</v>
      </c>
      <c r="Q50" s="190">
        <f t="shared" si="70"/>
        <v>0</v>
      </c>
      <c r="R50" s="190">
        <f t="shared" si="71"/>
        <v>0</v>
      </c>
      <c r="S50" s="80"/>
      <c r="T50" s="190">
        <f t="shared" si="72"/>
        <v>0</v>
      </c>
      <c r="U50" s="190">
        <f t="shared" si="32"/>
        <v>0</v>
      </c>
      <c r="V50" s="190">
        <f t="shared" si="33"/>
        <v>0</v>
      </c>
      <c r="W50" s="190">
        <f t="shared" si="73"/>
        <v>0</v>
      </c>
      <c r="X50" s="190">
        <f t="shared" si="34"/>
        <v>0</v>
      </c>
      <c r="Y50" s="190">
        <f t="shared" si="74"/>
        <v>0</v>
      </c>
      <c r="Z50" s="190">
        <f t="shared" si="75"/>
        <v>0</v>
      </c>
      <c r="AA50" s="190">
        <f t="shared" si="76"/>
        <v>0</v>
      </c>
      <c r="AB50" s="253"/>
      <c r="AC50" s="190">
        <f t="shared" si="77"/>
        <v>0</v>
      </c>
      <c r="AD50" s="200">
        <f t="shared" si="36"/>
        <v>0</v>
      </c>
      <c r="AE50" s="81"/>
      <c r="AF50" s="82"/>
      <c r="AG50" s="192">
        <f t="shared" si="78"/>
        <v>0</v>
      </c>
      <c r="AH50" s="193">
        <f t="shared" si="79"/>
        <v>0</v>
      </c>
      <c r="AI50" s="190">
        <f t="shared" si="37"/>
        <v>0</v>
      </c>
      <c r="AJ50" s="192">
        <f t="shared" si="38"/>
        <v>0</v>
      </c>
      <c r="AK50" s="83"/>
      <c r="AL50" s="192">
        <f t="shared" si="80"/>
        <v>0</v>
      </c>
      <c r="AM50" s="194">
        <f t="shared" ca="1" si="40"/>
        <v>0</v>
      </c>
      <c r="AN50" s="83"/>
      <c r="AO50" s="84"/>
      <c r="AP50" s="84"/>
      <c r="AQ50" s="84"/>
      <c r="AR50" s="84"/>
      <c r="AS50" s="84"/>
      <c r="AT50" s="84"/>
      <c r="AU50" s="84"/>
      <c r="AV50" s="84"/>
      <c r="AW50" s="84"/>
      <c r="AX50" s="84"/>
      <c r="AY50" s="84"/>
      <c r="AZ50" s="84"/>
      <c r="BA50" s="84"/>
      <c r="BB50" s="84"/>
      <c r="BC50" s="84"/>
      <c r="BD50" s="84"/>
      <c r="BE50" s="84"/>
      <c r="BF50" s="85"/>
      <c r="BG50" s="195">
        <f t="shared" ca="1" si="41"/>
        <v>0</v>
      </c>
      <c r="BH50" s="195">
        <f t="shared" ca="1" si="42"/>
        <v>0</v>
      </c>
      <c r="BI50" s="196">
        <f t="shared" ca="1" si="43"/>
        <v>0</v>
      </c>
      <c r="BJ50" s="192">
        <f t="shared" si="44"/>
        <v>0</v>
      </c>
      <c r="BK50" s="192">
        <f t="shared" si="86"/>
        <v>0</v>
      </c>
      <c r="BL50" s="192">
        <f t="shared" si="46"/>
        <v>0</v>
      </c>
      <c r="BM50" s="192">
        <f t="shared" si="47"/>
        <v>0</v>
      </c>
      <c r="BN50" s="192">
        <f t="shared" si="48"/>
        <v>0</v>
      </c>
      <c r="BO50" s="192">
        <f t="shared" si="49"/>
        <v>0</v>
      </c>
      <c r="BP50" s="192">
        <f t="shared" si="50"/>
        <v>0</v>
      </c>
      <c r="BQ50" s="192">
        <f t="shared" si="51"/>
        <v>0</v>
      </c>
      <c r="BR50" s="192">
        <f t="shared" si="52"/>
        <v>0</v>
      </c>
      <c r="BS50" s="192">
        <f t="shared" si="53"/>
        <v>0</v>
      </c>
      <c r="BT50" s="192">
        <f t="shared" si="54"/>
        <v>0</v>
      </c>
      <c r="BU50" s="192">
        <f t="shared" si="55"/>
        <v>0</v>
      </c>
      <c r="BV50" s="192">
        <f t="shared" si="56"/>
        <v>0</v>
      </c>
      <c r="BW50" s="192">
        <f t="shared" si="57"/>
        <v>0</v>
      </c>
      <c r="BX50" s="192">
        <f t="shared" si="58"/>
        <v>0</v>
      </c>
      <c r="BY50" s="192">
        <f t="shared" si="59"/>
        <v>0</v>
      </c>
      <c r="BZ50" s="192">
        <f t="shared" si="60"/>
        <v>0</v>
      </c>
      <c r="CA50" s="192">
        <f t="shared" si="61"/>
        <v>0</v>
      </c>
      <c r="CB50" s="192">
        <f t="shared" si="62"/>
        <v>0</v>
      </c>
      <c r="CC50" s="192">
        <f t="shared" ca="1" si="81"/>
        <v>0</v>
      </c>
      <c r="CD50" s="192">
        <f t="shared" ca="1" si="82"/>
        <v>0</v>
      </c>
      <c r="CE50" s="86"/>
      <c r="CF50" s="80"/>
      <c r="CG50" s="192" t="str">
        <f t="shared" si="83"/>
        <v/>
      </c>
      <c r="CH50" s="192" t="str">
        <f t="shared" si="63"/>
        <v/>
      </c>
      <c r="CI50" s="192" t="str">
        <f t="shared" si="84"/>
        <v/>
      </c>
      <c r="CJ50" s="192">
        <f t="shared" si="85"/>
        <v>0</v>
      </c>
    </row>
    <row r="51" spans="1:88" x14ac:dyDescent="0.3">
      <c r="A51" s="197">
        <f>ROWS($12:51)-1</f>
        <v>39</v>
      </c>
      <c r="B51" s="75"/>
      <c r="C51" s="76"/>
      <c r="D51" s="76"/>
      <c r="E51" s="77"/>
      <c r="F51" s="78"/>
      <c r="G51" s="79"/>
      <c r="H51" s="198">
        <f t="shared" si="65"/>
        <v>0</v>
      </c>
      <c r="I51" s="199">
        <f t="shared" si="27"/>
        <v>0</v>
      </c>
      <c r="J51" s="190">
        <f t="shared" si="66"/>
        <v>0</v>
      </c>
      <c r="K51" s="190">
        <f t="shared" si="67"/>
        <v>0</v>
      </c>
      <c r="L51" s="190">
        <f t="shared" si="68"/>
        <v>0</v>
      </c>
      <c r="M51" s="190">
        <f t="shared" si="29"/>
        <v>0</v>
      </c>
      <c r="N51" s="190">
        <f t="shared" si="30"/>
        <v>0</v>
      </c>
      <c r="O51" s="190">
        <f t="shared" si="31"/>
        <v>0</v>
      </c>
      <c r="P51" s="190">
        <f t="shared" si="69"/>
        <v>0</v>
      </c>
      <c r="Q51" s="190">
        <f t="shared" si="70"/>
        <v>0</v>
      </c>
      <c r="R51" s="190">
        <f t="shared" si="71"/>
        <v>0</v>
      </c>
      <c r="S51" s="80"/>
      <c r="T51" s="190">
        <f t="shared" si="72"/>
        <v>0</v>
      </c>
      <c r="U51" s="190">
        <f t="shared" si="32"/>
        <v>0</v>
      </c>
      <c r="V51" s="190">
        <f t="shared" si="33"/>
        <v>0</v>
      </c>
      <c r="W51" s="190">
        <f t="shared" si="73"/>
        <v>0</v>
      </c>
      <c r="X51" s="190">
        <f t="shared" si="34"/>
        <v>0</v>
      </c>
      <c r="Y51" s="190">
        <f t="shared" si="74"/>
        <v>0</v>
      </c>
      <c r="Z51" s="190">
        <f t="shared" si="75"/>
        <v>0</v>
      </c>
      <c r="AA51" s="190">
        <f t="shared" si="76"/>
        <v>0</v>
      </c>
      <c r="AB51" s="253"/>
      <c r="AC51" s="190">
        <f t="shared" si="77"/>
        <v>0</v>
      </c>
      <c r="AD51" s="200">
        <f t="shared" si="36"/>
        <v>0</v>
      </c>
      <c r="AE51" s="81"/>
      <c r="AF51" s="82"/>
      <c r="AG51" s="192">
        <f t="shared" si="78"/>
        <v>0</v>
      </c>
      <c r="AH51" s="193">
        <f t="shared" si="79"/>
        <v>0</v>
      </c>
      <c r="AI51" s="190">
        <f t="shared" si="37"/>
        <v>0</v>
      </c>
      <c r="AJ51" s="192">
        <f t="shared" si="38"/>
        <v>0</v>
      </c>
      <c r="AK51" s="83"/>
      <c r="AL51" s="192">
        <f t="shared" si="80"/>
        <v>0</v>
      </c>
      <c r="AM51" s="194">
        <f t="shared" ca="1" si="40"/>
        <v>0</v>
      </c>
      <c r="AN51" s="83"/>
      <c r="AO51" s="84"/>
      <c r="AP51" s="84"/>
      <c r="AQ51" s="84"/>
      <c r="AR51" s="84"/>
      <c r="AS51" s="84"/>
      <c r="AT51" s="84"/>
      <c r="AU51" s="84"/>
      <c r="AV51" s="84"/>
      <c r="AW51" s="84"/>
      <c r="AX51" s="84"/>
      <c r="AY51" s="84"/>
      <c r="AZ51" s="84"/>
      <c r="BA51" s="84"/>
      <c r="BB51" s="84"/>
      <c r="BC51" s="84"/>
      <c r="BD51" s="84"/>
      <c r="BE51" s="84"/>
      <c r="BF51" s="85"/>
      <c r="BG51" s="195">
        <f t="shared" ca="1" si="41"/>
        <v>0</v>
      </c>
      <c r="BH51" s="195">
        <f t="shared" ca="1" si="42"/>
        <v>0</v>
      </c>
      <c r="BI51" s="196">
        <f t="shared" ca="1" si="43"/>
        <v>0</v>
      </c>
      <c r="BJ51" s="192">
        <f t="shared" si="44"/>
        <v>0</v>
      </c>
      <c r="BK51" s="192">
        <f t="shared" si="86"/>
        <v>0</v>
      </c>
      <c r="BL51" s="192">
        <f t="shared" si="46"/>
        <v>0</v>
      </c>
      <c r="BM51" s="192">
        <f t="shared" si="47"/>
        <v>0</v>
      </c>
      <c r="BN51" s="192">
        <f t="shared" si="48"/>
        <v>0</v>
      </c>
      <c r="BO51" s="192">
        <f t="shared" si="49"/>
        <v>0</v>
      </c>
      <c r="BP51" s="192">
        <f t="shared" si="50"/>
        <v>0</v>
      </c>
      <c r="BQ51" s="192">
        <f t="shared" si="51"/>
        <v>0</v>
      </c>
      <c r="BR51" s="192">
        <f t="shared" si="52"/>
        <v>0</v>
      </c>
      <c r="BS51" s="192">
        <f t="shared" si="53"/>
        <v>0</v>
      </c>
      <c r="BT51" s="192">
        <f t="shared" si="54"/>
        <v>0</v>
      </c>
      <c r="BU51" s="192">
        <f t="shared" si="55"/>
        <v>0</v>
      </c>
      <c r="BV51" s="192">
        <f t="shared" si="56"/>
        <v>0</v>
      </c>
      <c r="BW51" s="192">
        <f t="shared" si="57"/>
        <v>0</v>
      </c>
      <c r="BX51" s="192">
        <f t="shared" si="58"/>
        <v>0</v>
      </c>
      <c r="BY51" s="192">
        <f t="shared" si="59"/>
        <v>0</v>
      </c>
      <c r="BZ51" s="192">
        <f t="shared" si="60"/>
        <v>0</v>
      </c>
      <c r="CA51" s="192">
        <f t="shared" si="61"/>
        <v>0</v>
      </c>
      <c r="CB51" s="192">
        <f t="shared" si="62"/>
        <v>0</v>
      </c>
      <c r="CC51" s="192">
        <f t="shared" ca="1" si="81"/>
        <v>0</v>
      </c>
      <c r="CD51" s="192">
        <f t="shared" ca="1" si="82"/>
        <v>0</v>
      </c>
      <c r="CE51" s="86"/>
      <c r="CF51" s="80"/>
      <c r="CG51" s="192" t="str">
        <f t="shared" si="83"/>
        <v/>
      </c>
      <c r="CH51" s="192" t="str">
        <f t="shared" si="63"/>
        <v/>
      </c>
      <c r="CI51" s="192" t="str">
        <f t="shared" si="84"/>
        <v/>
      </c>
      <c r="CJ51" s="192">
        <f t="shared" si="85"/>
        <v>0</v>
      </c>
    </row>
    <row r="52" spans="1:88" x14ac:dyDescent="0.3">
      <c r="A52" s="197">
        <f>ROWS($12:52)-1</f>
        <v>40</v>
      </c>
      <c r="B52" s="75"/>
      <c r="C52" s="76"/>
      <c r="D52" s="76"/>
      <c r="E52" s="77"/>
      <c r="F52" s="78"/>
      <c r="G52" s="79"/>
      <c r="H52" s="198">
        <f t="shared" si="65"/>
        <v>0</v>
      </c>
      <c r="I52" s="199">
        <f t="shared" si="27"/>
        <v>0</v>
      </c>
      <c r="J52" s="190">
        <f t="shared" si="66"/>
        <v>0</v>
      </c>
      <c r="K52" s="190">
        <f t="shared" si="67"/>
        <v>0</v>
      </c>
      <c r="L52" s="190">
        <f t="shared" si="68"/>
        <v>0</v>
      </c>
      <c r="M52" s="190">
        <f t="shared" si="29"/>
        <v>0</v>
      </c>
      <c r="N52" s="190">
        <f t="shared" si="30"/>
        <v>0</v>
      </c>
      <c r="O52" s="190">
        <f t="shared" si="31"/>
        <v>0</v>
      </c>
      <c r="P52" s="190">
        <f t="shared" si="69"/>
        <v>0</v>
      </c>
      <c r="Q52" s="190">
        <f t="shared" si="70"/>
        <v>0</v>
      </c>
      <c r="R52" s="190">
        <f t="shared" si="71"/>
        <v>0</v>
      </c>
      <c r="S52" s="80"/>
      <c r="T52" s="190">
        <f t="shared" si="72"/>
        <v>0</v>
      </c>
      <c r="U52" s="190">
        <f t="shared" si="32"/>
        <v>0</v>
      </c>
      <c r="V52" s="190">
        <f t="shared" si="33"/>
        <v>0</v>
      </c>
      <c r="W52" s="190">
        <f t="shared" si="73"/>
        <v>0</v>
      </c>
      <c r="X52" s="190">
        <f t="shared" si="34"/>
        <v>0</v>
      </c>
      <c r="Y52" s="190">
        <f t="shared" si="74"/>
        <v>0</v>
      </c>
      <c r="Z52" s="190">
        <f t="shared" si="75"/>
        <v>0</v>
      </c>
      <c r="AA52" s="190">
        <f t="shared" si="76"/>
        <v>0</v>
      </c>
      <c r="AB52" s="253"/>
      <c r="AC52" s="190">
        <f t="shared" si="77"/>
        <v>0</v>
      </c>
      <c r="AD52" s="200">
        <f t="shared" si="36"/>
        <v>0</v>
      </c>
      <c r="AE52" s="81"/>
      <c r="AF52" s="82"/>
      <c r="AG52" s="192">
        <f t="shared" si="78"/>
        <v>0</v>
      </c>
      <c r="AH52" s="193">
        <f t="shared" si="79"/>
        <v>0</v>
      </c>
      <c r="AI52" s="190">
        <f t="shared" si="37"/>
        <v>0</v>
      </c>
      <c r="AJ52" s="192">
        <f t="shared" si="38"/>
        <v>0</v>
      </c>
      <c r="AK52" s="83"/>
      <c r="AL52" s="192">
        <f t="shared" si="80"/>
        <v>0</v>
      </c>
      <c r="AM52" s="194">
        <f t="shared" ca="1" si="40"/>
        <v>0</v>
      </c>
      <c r="AN52" s="83"/>
      <c r="AO52" s="84"/>
      <c r="AP52" s="84"/>
      <c r="AQ52" s="84"/>
      <c r="AR52" s="84"/>
      <c r="AS52" s="84"/>
      <c r="AT52" s="84"/>
      <c r="AU52" s="84"/>
      <c r="AV52" s="84"/>
      <c r="AW52" s="84"/>
      <c r="AX52" s="84"/>
      <c r="AY52" s="84"/>
      <c r="AZ52" s="84"/>
      <c r="BA52" s="84"/>
      <c r="BB52" s="84"/>
      <c r="BC52" s="84"/>
      <c r="BD52" s="84"/>
      <c r="BE52" s="84"/>
      <c r="BF52" s="85"/>
      <c r="BG52" s="195">
        <f t="shared" ca="1" si="41"/>
        <v>0</v>
      </c>
      <c r="BH52" s="195">
        <f t="shared" ca="1" si="42"/>
        <v>0</v>
      </c>
      <c r="BI52" s="196">
        <f t="shared" ca="1" si="43"/>
        <v>0</v>
      </c>
      <c r="BJ52" s="192">
        <f t="shared" si="44"/>
        <v>0</v>
      </c>
      <c r="BK52" s="192">
        <f t="shared" si="86"/>
        <v>0</v>
      </c>
      <c r="BL52" s="192">
        <f t="shared" si="46"/>
        <v>0</v>
      </c>
      <c r="BM52" s="192">
        <f t="shared" si="47"/>
        <v>0</v>
      </c>
      <c r="BN52" s="192">
        <f t="shared" si="48"/>
        <v>0</v>
      </c>
      <c r="BO52" s="192">
        <f t="shared" si="49"/>
        <v>0</v>
      </c>
      <c r="BP52" s="192">
        <f t="shared" si="50"/>
        <v>0</v>
      </c>
      <c r="BQ52" s="192">
        <f t="shared" si="51"/>
        <v>0</v>
      </c>
      <c r="BR52" s="192">
        <f t="shared" si="52"/>
        <v>0</v>
      </c>
      <c r="BS52" s="192">
        <f t="shared" si="53"/>
        <v>0</v>
      </c>
      <c r="BT52" s="192">
        <f t="shared" si="54"/>
        <v>0</v>
      </c>
      <c r="BU52" s="192">
        <f t="shared" si="55"/>
        <v>0</v>
      </c>
      <c r="BV52" s="192">
        <f t="shared" si="56"/>
        <v>0</v>
      </c>
      <c r="BW52" s="192">
        <f t="shared" si="57"/>
        <v>0</v>
      </c>
      <c r="BX52" s="192">
        <f t="shared" si="58"/>
        <v>0</v>
      </c>
      <c r="BY52" s="192">
        <f t="shared" si="59"/>
        <v>0</v>
      </c>
      <c r="BZ52" s="192">
        <f t="shared" si="60"/>
        <v>0</v>
      </c>
      <c r="CA52" s="192">
        <f t="shared" si="61"/>
        <v>0</v>
      </c>
      <c r="CB52" s="192">
        <f t="shared" si="62"/>
        <v>0</v>
      </c>
      <c r="CC52" s="192">
        <f t="shared" ca="1" si="81"/>
        <v>0</v>
      </c>
      <c r="CD52" s="192">
        <f t="shared" ca="1" si="82"/>
        <v>0</v>
      </c>
      <c r="CE52" s="86"/>
      <c r="CF52" s="80"/>
      <c r="CG52" s="192" t="str">
        <f t="shared" si="83"/>
        <v/>
      </c>
      <c r="CH52" s="192" t="str">
        <f t="shared" si="63"/>
        <v/>
      </c>
      <c r="CI52" s="192" t="str">
        <f t="shared" si="84"/>
        <v/>
      </c>
      <c r="CJ52" s="192">
        <f t="shared" si="85"/>
        <v>0</v>
      </c>
    </row>
    <row r="53" spans="1:88" x14ac:dyDescent="0.3">
      <c r="A53" s="197">
        <f>ROWS($12:53)-1</f>
        <v>41</v>
      </c>
      <c r="B53" s="75"/>
      <c r="C53" s="76"/>
      <c r="D53" s="76"/>
      <c r="E53" s="77"/>
      <c r="F53" s="78"/>
      <c r="G53" s="79"/>
      <c r="H53" s="198">
        <f t="shared" si="65"/>
        <v>0</v>
      </c>
      <c r="I53" s="199">
        <f t="shared" si="27"/>
        <v>0</v>
      </c>
      <c r="J53" s="190">
        <f t="shared" si="66"/>
        <v>0</v>
      </c>
      <c r="K53" s="190">
        <f t="shared" si="67"/>
        <v>0</v>
      </c>
      <c r="L53" s="190">
        <f t="shared" si="68"/>
        <v>0</v>
      </c>
      <c r="M53" s="190">
        <f t="shared" si="29"/>
        <v>0</v>
      </c>
      <c r="N53" s="190">
        <f t="shared" si="30"/>
        <v>0</v>
      </c>
      <c r="O53" s="190">
        <f t="shared" si="31"/>
        <v>0</v>
      </c>
      <c r="P53" s="190">
        <f t="shared" si="69"/>
        <v>0</v>
      </c>
      <c r="Q53" s="190">
        <f t="shared" si="70"/>
        <v>0</v>
      </c>
      <c r="R53" s="190">
        <f t="shared" si="71"/>
        <v>0</v>
      </c>
      <c r="S53" s="80"/>
      <c r="T53" s="190">
        <f t="shared" si="72"/>
        <v>0</v>
      </c>
      <c r="U53" s="190">
        <f t="shared" si="32"/>
        <v>0</v>
      </c>
      <c r="V53" s="190">
        <f t="shared" si="33"/>
        <v>0</v>
      </c>
      <c r="W53" s="190">
        <f t="shared" si="73"/>
        <v>0</v>
      </c>
      <c r="X53" s="190">
        <f t="shared" si="34"/>
        <v>0</v>
      </c>
      <c r="Y53" s="190">
        <f t="shared" si="74"/>
        <v>0</v>
      </c>
      <c r="Z53" s="190">
        <f t="shared" si="75"/>
        <v>0</v>
      </c>
      <c r="AA53" s="190">
        <f t="shared" si="76"/>
        <v>0</v>
      </c>
      <c r="AB53" s="253"/>
      <c r="AC53" s="190">
        <f t="shared" si="77"/>
        <v>0</v>
      </c>
      <c r="AD53" s="200">
        <f t="shared" si="36"/>
        <v>0</v>
      </c>
      <c r="AE53" s="81"/>
      <c r="AF53" s="82"/>
      <c r="AG53" s="192">
        <f t="shared" si="78"/>
        <v>0</v>
      </c>
      <c r="AH53" s="193">
        <f t="shared" si="79"/>
        <v>0</v>
      </c>
      <c r="AI53" s="190">
        <f t="shared" si="37"/>
        <v>0</v>
      </c>
      <c r="AJ53" s="192">
        <f t="shared" si="38"/>
        <v>0</v>
      </c>
      <c r="AK53" s="83"/>
      <c r="AL53" s="192">
        <f t="shared" si="80"/>
        <v>0</v>
      </c>
      <c r="AM53" s="194">
        <f t="shared" ca="1" si="40"/>
        <v>0</v>
      </c>
      <c r="AN53" s="83"/>
      <c r="AO53" s="84"/>
      <c r="AP53" s="84"/>
      <c r="AQ53" s="84"/>
      <c r="AR53" s="84"/>
      <c r="AS53" s="84"/>
      <c r="AT53" s="84"/>
      <c r="AU53" s="84"/>
      <c r="AV53" s="84"/>
      <c r="AW53" s="84"/>
      <c r="AX53" s="84"/>
      <c r="AY53" s="84"/>
      <c r="AZ53" s="84"/>
      <c r="BA53" s="84"/>
      <c r="BB53" s="84"/>
      <c r="BC53" s="84"/>
      <c r="BD53" s="84"/>
      <c r="BE53" s="84"/>
      <c r="BF53" s="85"/>
      <c r="BG53" s="195">
        <f t="shared" ca="1" si="41"/>
        <v>0</v>
      </c>
      <c r="BH53" s="195">
        <f t="shared" ca="1" si="42"/>
        <v>0</v>
      </c>
      <c r="BI53" s="196">
        <f t="shared" ca="1" si="43"/>
        <v>0</v>
      </c>
      <c r="BJ53" s="192">
        <f t="shared" si="44"/>
        <v>0</v>
      </c>
      <c r="BK53" s="192">
        <f t="shared" si="86"/>
        <v>0</v>
      </c>
      <c r="BL53" s="192">
        <f t="shared" si="46"/>
        <v>0</v>
      </c>
      <c r="BM53" s="192">
        <f t="shared" si="47"/>
        <v>0</v>
      </c>
      <c r="BN53" s="192">
        <f t="shared" si="48"/>
        <v>0</v>
      </c>
      <c r="BO53" s="192">
        <f t="shared" si="49"/>
        <v>0</v>
      </c>
      <c r="BP53" s="192">
        <f t="shared" si="50"/>
        <v>0</v>
      </c>
      <c r="BQ53" s="192">
        <f t="shared" si="51"/>
        <v>0</v>
      </c>
      <c r="BR53" s="192">
        <f t="shared" si="52"/>
        <v>0</v>
      </c>
      <c r="BS53" s="192">
        <f t="shared" si="53"/>
        <v>0</v>
      </c>
      <c r="BT53" s="192">
        <f t="shared" si="54"/>
        <v>0</v>
      </c>
      <c r="BU53" s="192">
        <f t="shared" si="55"/>
        <v>0</v>
      </c>
      <c r="BV53" s="192">
        <f t="shared" si="56"/>
        <v>0</v>
      </c>
      <c r="BW53" s="192">
        <f t="shared" si="57"/>
        <v>0</v>
      </c>
      <c r="BX53" s="192">
        <f t="shared" si="58"/>
        <v>0</v>
      </c>
      <c r="BY53" s="192">
        <f t="shared" si="59"/>
        <v>0</v>
      </c>
      <c r="BZ53" s="192">
        <f t="shared" si="60"/>
        <v>0</v>
      </c>
      <c r="CA53" s="192">
        <f t="shared" si="61"/>
        <v>0</v>
      </c>
      <c r="CB53" s="192">
        <f t="shared" si="62"/>
        <v>0</v>
      </c>
      <c r="CC53" s="192">
        <f t="shared" ca="1" si="81"/>
        <v>0</v>
      </c>
      <c r="CD53" s="192">
        <f t="shared" ca="1" si="82"/>
        <v>0</v>
      </c>
      <c r="CE53" s="86"/>
      <c r="CF53" s="80"/>
      <c r="CG53" s="192" t="str">
        <f t="shared" si="83"/>
        <v/>
      </c>
      <c r="CH53" s="192" t="str">
        <f t="shared" si="63"/>
        <v/>
      </c>
      <c r="CI53" s="192" t="str">
        <f t="shared" si="84"/>
        <v/>
      </c>
      <c r="CJ53" s="192">
        <f t="shared" si="85"/>
        <v>0</v>
      </c>
    </row>
    <row r="54" spans="1:88" x14ac:dyDescent="0.3">
      <c r="A54" s="197">
        <f>ROWS($12:54)-1</f>
        <v>42</v>
      </c>
      <c r="B54" s="75"/>
      <c r="C54" s="76"/>
      <c r="D54" s="76"/>
      <c r="E54" s="77"/>
      <c r="F54" s="78"/>
      <c r="G54" s="79"/>
      <c r="H54" s="198">
        <f t="shared" si="65"/>
        <v>0</v>
      </c>
      <c r="I54" s="199">
        <f t="shared" si="27"/>
        <v>0</v>
      </c>
      <c r="J54" s="190">
        <f t="shared" si="66"/>
        <v>0</v>
      </c>
      <c r="K54" s="190">
        <f t="shared" si="67"/>
        <v>0</v>
      </c>
      <c r="L54" s="190">
        <f t="shared" si="68"/>
        <v>0</v>
      </c>
      <c r="M54" s="190">
        <f t="shared" si="29"/>
        <v>0</v>
      </c>
      <c r="N54" s="190">
        <f t="shared" si="30"/>
        <v>0</v>
      </c>
      <c r="O54" s="190">
        <f t="shared" si="31"/>
        <v>0</v>
      </c>
      <c r="P54" s="190">
        <f t="shared" si="69"/>
        <v>0</v>
      </c>
      <c r="Q54" s="190">
        <f t="shared" si="70"/>
        <v>0</v>
      </c>
      <c r="R54" s="190">
        <f t="shared" si="71"/>
        <v>0</v>
      </c>
      <c r="S54" s="80"/>
      <c r="T54" s="190">
        <f t="shared" si="72"/>
        <v>0</v>
      </c>
      <c r="U54" s="190">
        <f t="shared" si="32"/>
        <v>0</v>
      </c>
      <c r="V54" s="190">
        <f t="shared" si="33"/>
        <v>0</v>
      </c>
      <c r="W54" s="190">
        <f t="shared" si="73"/>
        <v>0</v>
      </c>
      <c r="X54" s="190">
        <f t="shared" si="34"/>
        <v>0</v>
      </c>
      <c r="Y54" s="190">
        <f t="shared" si="74"/>
        <v>0</v>
      </c>
      <c r="Z54" s="190">
        <f t="shared" si="75"/>
        <v>0</v>
      </c>
      <c r="AA54" s="190">
        <f t="shared" si="76"/>
        <v>0</v>
      </c>
      <c r="AB54" s="253"/>
      <c r="AC54" s="190">
        <f t="shared" si="77"/>
        <v>0</v>
      </c>
      <c r="AD54" s="200">
        <f t="shared" si="36"/>
        <v>0</v>
      </c>
      <c r="AE54" s="81"/>
      <c r="AF54" s="82"/>
      <c r="AG54" s="192">
        <f t="shared" si="78"/>
        <v>0</v>
      </c>
      <c r="AH54" s="193">
        <f t="shared" si="79"/>
        <v>0</v>
      </c>
      <c r="AI54" s="190">
        <f t="shared" si="37"/>
        <v>0</v>
      </c>
      <c r="AJ54" s="192">
        <f t="shared" si="38"/>
        <v>0</v>
      </c>
      <c r="AK54" s="83"/>
      <c r="AL54" s="192">
        <f t="shared" si="80"/>
        <v>0</v>
      </c>
      <c r="AM54" s="194">
        <f t="shared" ca="1" si="40"/>
        <v>0</v>
      </c>
      <c r="AN54" s="83"/>
      <c r="AO54" s="84"/>
      <c r="AP54" s="84"/>
      <c r="AQ54" s="84"/>
      <c r="AR54" s="84"/>
      <c r="AS54" s="84"/>
      <c r="AT54" s="84"/>
      <c r="AU54" s="84"/>
      <c r="AV54" s="84"/>
      <c r="AW54" s="84"/>
      <c r="AX54" s="84"/>
      <c r="AY54" s="84"/>
      <c r="AZ54" s="84"/>
      <c r="BA54" s="84"/>
      <c r="BB54" s="84"/>
      <c r="BC54" s="84"/>
      <c r="BD54" s="84"/>
      <c r="BE54" s="84"/>
      <c r="BF54" s="85"/>
      <c r="BG54" s="195">
        <f t="shared" ca="1" si="41"/>
        <v>0</v>
      </c>
      <c r="BH54" s="195">
        <f t="shared" ca="1" si="42"/>
        <v>0</v>
      </c>
      <c r="BI54" s="196">
        <f t="shared" ca="1" si="43"/>
        <v>0</v>
      </c>
      <c r="BJ54" s="192">
        <f t="shared" si="44"/>
        <v>0</v>
      </c>
      <c r="BK54" s="192">
        <f t="shared" si="86"/>
        <v>0</v>
      </c>
      <c r="BL54" s="192">
        <f t="shared" si="46"/>
        <v>0</v>
      </c>
      <c r="BM54" s="192">
        <f t="shared" si="47"/>
        <v>0</v>
      </c>
      <c r="BN54" s="192">
        <f t="shared" si="48"/>
        <v>0</v>
      </c>
      <c r="BO54" s="192">
        <f t="shared" si="49"/>
        <v>0</v>
      </c>
      <c r="BP54" s="192">
        <f t="shared" si="50"/>
        <v>0</v>
      </c>
      <c r="BQ54" s="192">
        <f t="shared" si="51"/>
        <v>0</v>
      </c>
      <c r="BR54" s="192">
        <f t="shared" si="52"/>
        <v>0</v>
      </c>
      <c r="BS54" s="192">
        <f t="shared" si="53"/>
        <v>0</v>
      </c>
      <c r="BT54" s="192">
        <f t="shared" si="54"/>
        <v>0</v>
      </c>
      <c r="BU54" s="192">
        <f t="shared" si="55"/>
        <v>0</v>
      </c>
      <c r="BV54" s="192">
        <f t="shared" si="56"/>
        <v>0</v>
      </c>
      <c r="BW54" s="192">
        <f t="shared" si="57"/>
        <v>0</v>
      </c>
      <c r="BX54" s="192">
        <f t="shared" si="58"/>
        <v>0</v>
      </c>
      <c r="BY54" s="192">
        <f t="shared" si="59"/>
        <v>0</v>
      </c>
      <c r="BZ54" s="192">
        <f t="shared" si="60"/>
        <v>0</v>
      </c>
      <c r="CA54" s="192">
        <f t="shared" si="61"/>
        <v>0</v>
      </c>
      <c r="CB54" s="192">
        <f t="shared" si="62"/>
        <v>0</v>
      </c>
      <c r="CC54" s="192">
        <f t="shared" ca="1" si="81"/>
        <v>0</v>
      </c>
      <c r="CD54" s="192">
        <f t="shared" ca="1" si="82"/>
        <v>0</v>
      </c>
      <c r="CE54" s="86"/>
      <c r="CF54" s="80"/>
      <c r="CG54" s="192" t="str">
        <f t="shared" si="83"/>
        <v/>
      </c>
      <c r="CH54" s="192" t="str">
        <f t="shared" si="63"/>
        <v/>
      </c>
      <c r="CI54" s="192" t="str">
        <f t="shared" si="84"/>
        <v/>
      </c>
      <c r="CJ54" s="192">
        <f t="shared" si="85"/>
        <v>0</v>
      </c>
    </row>
    <row r="55" spans="1:88" x14ac:dyDescent="0.3">
      <c r="A55" s="197">
        <f>ROWS($12:55)-1</f>
        <v>43</v>
      </c>
      <c r="B55" s="75"/>
      <c r="C55" s="76"/>
      <c r="D55" s="76"/>
      <c r="E55" s="77"/>
      <c r="F55" s="78"/>
      <c r="G55" s="79"/>
      <c r="H55" s="198">
        <f t="shared" si="65"/>
        <v>0</v>
      </c>
      <c r="I55" s="199">
        <f t="shared" si="27"/>
        <v>0</v>
      </c>
      <c r="J55" s="190">
        <f t="shared" si="66"/>
        <v>0</v>
      </c>
      <c r="K55" s="190">
        <f t="shared" si="67"/>
        <v>0</v>
      </c>
      <c r="L55" s="190">
        <f t="shared" si="68"/>
        <v>0</v>
      </c>
      <c r="M55" s="190">
        <f t="shared" si="29"/>
        <v>0</v>
      </c>
      <c r="N55" s="190">
        <f t="shared" si="30"/>
        <v>0</v>
      </c>
      <c r="O55" s="190">
        <f t="shared" si="31"/>
        <v>0</v>
      </c>
      <c r="P55" s="190">
        <f t="shared" si="69"/>
        <v>0</v>
      </c>
      <c r="Q55" s="190">
        <f t="shared" si="70"/>
        <v>0</v>
      </c>
      <c r="R55" s="190">
        <f t="shared" si="71"/>
        <v>0</v>
      </c>
      <c r="S55" s="80"/>
      <c r="T55" s="190">
        <f t="shared" si="72"/>
        <v>0</v>
      </c>
      <c r="U55" s="190">
        <f t="shared" si="32"/>
        <v>0</v>
      </c>
      <c r="V55" s="190">
        <f t="shared" si="33"/>
        <v>0</v>
      </c>
      <c r="W55" s="190">
        <f t="shared" si="73"/>
        <v>0</v>
      </c>
      <c r="X55" s="190">
        <f t="shared" si="34"/>
        <v>0</v>
      </c>
      <c r="Y55" s="190">
        <f t="shared" si="74"/>
        <v>0</v>
      </c>
      <c r="Z55" s="190">
        <f t="shared" si="75"/>
        <v>0</v>
      </c>
      <c r="AA55" s="190">
        <f t="shared" si="76"/>
        <v>0</v>
      </c>
      <c r="AB55" s="253"/>
      <c r="AC55" s="190">
        <f t="shared" si="77"/>
        <v>0</v>
      </c>
      <c r="AD55" s="200">
        <f t="shared" si="36"/>
        <v>0</v>
      </c>
      <c r="AE55" s="81"/>
      <c r="AF55" s="82"/>
      <c r="AG55" s="192">
        <f t="shared" si="78"/>
        <v>0</v>
      </c>
      <c r="AH55" s="193">
        <f t="shared" si="79"/>
        <v>0</v>
      </c>
      <c r="AI55" s="190">
        <f t="shared" si="37"/>
        <v>0</v>
      </c>
      <c r="AJ55" s="192">
        <f t="shared" si="38"/>
        <v>0</v>
      </c>
      <c r="AK55" s="83"/>
      <c r="AL55" s="192">
        <f t="shared" si="80"/>
        <v>0</v>
      </c>
      <c r="AM55" s="194">
        <f t="shared" ca="1" si="40"/>
        <v>0</v>
      </c>
      <c r="AN55" s="83"/>
      <c r="AO55" s="84"/>
      <c r="AP55" s="84"/>
      <c r="AQ55" s="84"/>
      <c r="AR55" s="84"/>
      <c r="AS55" s="84"/>
      <c r="AT55" s="84"/>
      <c r="AU55" s="84"/>
      <c r="AV55" s="84"/>
      <c r="AW55" s="84"/>
      <c r="AX55" s="84"/>
      <c r="AY55" s="84"/>
      <c r="AZ55" s="84"/>
      <c r="BA55" s="84"/>
      <c r="BB55" s="84"/>
      <c r="BC55" s="84"/>
      <c r="BD55" s="84"/>
      <c r="BE55" s="84"/>
      <c r="BF55" s="85"/>
      <c r="BG55" s="195">
        <f t="shared" ca="1" si="41"/>
        <v>0</v>
      </c>
      <c r="BH55" s="195">
        <f t="shared" ca="1" si="42"/>
        <v>0</v>
      </c>
      <c r="BI55" s="196">
        <f t="shared" ca="1" si="43"/>
        <v>0</v>
      </c>
      <c r="BJ55" s="192">
        <f t="shared" si="44"/>
        <v>0</v>
      </c>
      <c r="BK55" s="192">
        <f t="shared" si="86"/>
        <v>0</v>
      </c>
      <c r="BL55" s="192">
        <f t="shared" si="46"/>
        <v>0</v>
      </c>
      <c r="BM55" s="192">
        <f t="shared" si="47"/>
        <v>0</v>
      </c>
      <c r="BN55" s="192">
        <f t="shared" si="48"/>
        <v>0</v>
      </c>
      <c r="BO55" s="192">
        <f t="shared" si="49"/>
        <v>0</v>
      </c>
      <c r="BP55" s="192">
        <f t="shared" si="50"/>
        <v>0</v>
      </c>
      <c r="BQ55" s="192">
        <f t="shared" si="51"/>
        <v>0</v>
      </c>
      <c r="BR55" s="192">
        <f t="shared" si="52"/>
        <v>0</v>
      </c>
      <c r="BS55" s="192">
        <f t="shared" si="53"/>
        <v>0</v>
      </c>
      <c r="BT55" s="192">
        <f t="shared" si="54"/>
        <v>0</v>
      </c>
      <c r="BU55" s="192">
        <f t="shared" si="55"/>
        <v>0</v>
      </c>
      <c r="BV55" s="192">
        <f t="shared" si="56"/>
        <v>0</v>
      </c>
      <c r="BW55" s="192">
        <f t="shared" si="57"/>
        <v>0</v>
      </c>
      <c r="BX55" s="192">
        <f t="shared" si="58"/>
        <v>0</v>
      </c>
      <c r="BY55" s="192">
        <f t="shared" si="59"/>
        <v>0</v>
      </c>
      <c r="BZ55" s="192">
        <f t="shared" si="60"/>
        <v>0</v>
      </c>
      <c r="CA55" s="192">
        <f t="shared" si="61"/>
        <v>0</v>
      </c>
      <c r="CB55" s="192">
        <f t="shared" si="62"/>
        <v>0</v>
      </c>
      <c r="CC55" s="192">
        <f t="shared" ca="1" si="81"/>
        <v>0</v>
      </c>
      <c r="CD55" s="192">
        <f t="shared" ca="1" si="82"/>
        <v>0</v>
      </c>
      <c r="CE55" s="86"/>
      <c r="CF55" s="80"/>
      <c r="CG55" s="192" t="str">
        <f t="shared" si="83"/>
        <v/>
      </c>
      <c r="CH55" s="192" t="str">
        <f t="shared" si="63"/>
        <v/>
      </c>
      <c r="CI55" s="192" t="str">
        <f t="shared" si="84"/>
        <v/>
      </c>
      <c r="CJ55" s="192">
        <f t="shared" si="85"/>
        <v>0</v>
      </c>
    </row>
    <row r="56" spans="1:88" x14ac:dyDescent="0.3">
      <c r="A56" s="197">
        <f>ROWS($12:56)-1</f>
        <v>44</v>
      </c>
      <c r="B56" s="75"/>
      <c r="C56" s="76"/>
      <c r="D56" s="76"/>
      <c r="E56" s="77"/>
      <c r="F56" s="78"/>
      <c r="G56" s="79"/>
      <c r="H56" s="198">
        <f t="shared" si="65"/>
        <v>0</v>
      </c>
      <c r="I56" s="199">
        <f t="shared" si="27"/>
        <v>0</v>
      </c>
      <c r="J56" s="190">
        <f t="shared" si="66"/>
        <v>0</v>
      </c>
      <c r="K56" s="190">
        <f t="shared" si="67"/>
        <v>0</v>
      </c>
      <c r="L56" s="190">
        <f t="shared" si="68"/>
        <v>0</v>
      </c>
      <c r="M56" s="190">
        <f t="shared" si="29"/>
        <v>0</v>
      </c>
      <c r="N56" s="190">
        <f t="shared" si="30"/>
        <v>0</v>
      </c>
      <c r="O56" s="190">
        <f t="shared" si="31"/>
        <v>0</v>
      </c>
      <c r="P56" s="190">
        <f t="shared" si="69"/>
        <v>0</v>
      </c>
      <c r="Q56" s="190">
        <f t="shared" si="70"/>
        <v>0</v>
      </c>
      <c r="R56" s="190">
        <f t="shared" si="71"/>
        <v>0</v>
      </c>
      <c r="S56" s="80"/>
      <c r="T56" s="190">
        <f t="shared" si="72"/>
        <v>0</v>
      </c>
      <c r="U56" s="190">
        <f t="shared" si="32"/>
        <v>0</v>
      </c>
      <c r="V56" s="190">
        <f t="shared" si="33"/>
        <v>0</v>
      </c>
      <c r="W56" s="190">
        <f t="shared" si="73"/>
        <v>0</v>
      </c>
      <c r="X56" s="190">
        <f t="shared" si="34"/>
        <v>0</v>
      </c>
      <c r="Y56" s="190">
        <f t="shared" si="74"/>
        <v>0</v>
      </c>
      <c r="Z56" s="190">
        <f t="shared" si="75"/>
        <v>0</v>
      </c>
      <c r="AA56" s="190">
        <f t="shared" si="76"/>
        <v>0</v>
      </c>
      <c r="AB56" s="253"/>
      <c r="AC56" s="190">
        <f t="shared" si="77"/>
        <v>0</v>
      </c>
      <c r="AD56" s="200">
        <f t="shared" si="36"/>
        <v>0</v>
      </c>
      <c r="AE56" s="81"/>
      <c r="AF56" s="82"/>
      <c r="AG56" s="192">
        <f t="shared" si="78"/>
        <v>0</v>
      </c>
      <c r="AH56" s="193">
        <f t="shared" si="79"/>
        <v>0</v>
      </c>
      <c r="AI56" s="190">
        <f t="shared" si="37"/>
        <v>0</v>
      </c>
      <c r="AJ56" s="192">
        <f t="shared" si="38"/>
        <v>0</v>
      </c>
      <c r="AK56" s="83"/>
      <c r="AL56" s="192">
        <f t="shared" si="80"/>
        <v>0</v>
      </c>
      <c r="AM56" s="194">
        <f t="shared" ca="1" si="40"/>
        <v>0</v>
      </c>
      <c r="AN56" s="83"/>
      <c r="AO56" s="84"/>
      <c r="AP56" s="84"/>
      <c r="AQ56" s="84"/>
      <c r="AR56" s="84"/>
      <c r="AS56" s="84"/>
      <c r="AT56" s="84"/>
      <c r="AU56" s="84"/>
      <c r="AV56" s="84"/>
      <c r="AW56" s="84"/>
      <c r="AX56" s="84"/>
      <c r="AY56" s="84"/>
      <c r="AZ56" s="84"/>
      <c r="BA56" s="84"/>
      <c r="BB56" s="84"/>
      <c r="BC56" s="84"/>
      <c r="BD56" s="84"/>
      <c r="BE56" s="84"/>
      <c r="BF56" s="85"/>
      <c r="BG56" s="195">
        <f t="shared" ca="1" si="41"/>
        <v>0</v>
      </c>
      <c r="BH56" s="195">
        <f t="shared" ca="1" si="42"/>
        <v>0</v>
      </c>
      <c r="BI56" s="196">
        <f t="shared" ca="1" si="43"/>
        <v>0</v>
      </c>
      <c r="BJ56" s="192">
        <f t="shared" si="44"/>
        <v>0</v>
      </c>
      <c r="BK56" s="192">
        <f t="shared" si="86"/>
        <v>0</v>
      </c>
      <c r="BL56" s="192">
        <f t="shared" si="46"/>
        <v>0</v>
      </c>
      <c r="BM56" s="192">
        <f t="shared" si="47"/>
        <v>0</v>
      </c>
      <c r="BN56" s="192">
        <f t="shared" si="48"/>
        <v>0</v>
      </c>
      <c r="BO56" s="192">
        <f t="shared" si="49"/>
        <v>0</v>
      </c>
      <c r="BP56" s="192">
        <f t="shared" si="50"/>
        <v>0</v>
      </c>
      <c r="BQ56" s="192">
        <f t="shared" si="51"/>
        <v>0</v>
      </c>
      <c r="BR56" s="192">
        <f t="shared" si="52"/>
        <v>0</v>
      </c>
      <c r="BS56" s="192">
        <f t="shared" si="53"/>
        <v>0</v>
      </c>
      <c r="BT56" s="192">
        <f t="shared" si="54"/>
        <v>0</v>
      </c>
      <c r="BU56" s="192">
        <f t="shared" si="55"/>
        <v>0</v>
      </c>
      <c r="BV56" s="192">
        <f t="shared" si="56"/>
        <v>0</v>
      </c>
      <c r="BW56" s="192">
        <f t="shared" si="57"/>
        <v>0</v>
      </c>
      <c r="BX56" s="192">
        <f t="shared" si="58"/>
        <v>0</v>
      </c>
      <c r="BY56" s="192">
        <f t="shared" si="59"/>
        <v>0</v>
      </c>
      <c r="BZ56" s="192">
        <f t="shared" si="60"/>
        <v>0</v>
      </c>
      <c r="CA56" s="192">
        <f t="shared" si="61"/>
        <v>0</v>
      </c>
      <c r="CB56" s="192">
        <f t="shared" si="62"/>
        <v>0</v>
      </c>
      <c r="CC56" s="192">
        <f t="shared" ca="1" si="81"/>
        <v>0</v>
      </c>
      <c r="CD56" s="192">
        <f t="shared" ca="1" si="82"/>
        <v>0</v>
      </c>
      <c r="CE56" s="86"/>
      <c r="CF56" s="80"/>
      <c r="CG56" s="192" t="str">
        <f t="shared" si="83"/>
        <v/>
      </c>
      <c r="CH56" s="192" t="str">
        <f t="shared" si="63"/>
        <v/>
      </c>
      <c r="CI56" s="192" t="str">
        <f t="shared" si="84"/>
        <v/>
      </c>
      <c r="CJ56" s="192">
        <f t="shared" si="85"/>
        <v>0</v>
      </c>
    </row>
    <row r="57" spans="1:88" x14ac:dyDescent="0.3">
      <c r="A57" s="197">
        <f>ROWS($12:57)-1</f>
        <v>45</v>
      </c>
      <c r="B57" s="75"/>
      <c r="C57" s="76"/>
      <c r="D57" s="76"/>
      <c r="E57" s="77"/>
      <c r="F57" s="78"/>
      <c r="G57" s="79"/>
      <c r="H57" s="198">
        <f t="shared" si="65"/>
        <v>0</v>
      </c>
      <c r="I57" s="199">
        <f t="shared" si="27"/>
        <v>0</v>
      </c>
      <c r="J57" s="190">
        <f t="shared" si="66"/>
        <v>0</v>
      </c>
      <c r="K57" s="190">
        <f t="shared" si="67"/>
        <v>0</v>
      </c>
      <c r="L57" s="190">
        <f t="shared" si="68"/>
        <v>0</v>
      </c>
      <c r="M57" s="190">
        <f t="shared" si="29"/>
        <v>0</v>
      </c>
      <c r="N57" s="190">
        <f t="shared" si="30"/>
        <v>0</v>
      </c>
      <c r="O57" s="190">
        <f t="shared" si="31"/>
        <v>0</v>
      </c>
      <c r="P57" s="190">
        <f t="shared" si="69"/>
        <v>0</v>
      </c>
      <c r="Q57" s="190">
        <f t="shared" si="70"/>
        <v>0</v>
      </c>
      <c r="R57" s="190">
        <f t="shared" si="71"/>
        <v>0</v>
      </c>
      <c r="S57" s="80"/>
      <c r="T57" s="190">
        <f t="shared" si="72"/>
        <v>0</v>
      </c>
      <c r="U57" s="190">
        <f t="shared" si="32"/>
        <v>0</v>
      </c>
      <c r="V57" s="190">
        <f t="shared" si="33"/>
        <v>0</v>
      </c>
      <c r="W57" s="190">
        <f t="shared" si="73"/>
        <v>0</v>
      </c>
      <c r="X57" s="190">
        <f t="shared" si="34"/>
        <v>0</v>
      </c>
      <c r="Y57" s="190">
        <f t="shared" si="74"/>
        <v>0</v>
      </c>
      <c r="Z57" s="190">
        <f t="shared" si="75"/>
        <v>0</v>
      </c>
      <c r="AA57" s="190">
        <f t="shared" si="76"/>
        <v>0</v>
      </c>
      <c r="AB57" s="253"/>
      <c r="AC57" s="190">
        <f t="shared" si="77"/>
        <v>0</v>
      </c>
      <c r="AD57" s="200">
        <f t="shared" si="36"/>
        <v>0</v>
      </c>
      <c r="AE57" s="81"/>
      <c r="AF57" s="82"/>
      <c r="AG57" s="192">
        <f t="shared" si="78"/>
        <v>0</v>
      </c>
      <c r="AH57" s="193">
        <f t="shared" si="79"/>
        <v>0</v>
      </c>
      <c r="AI57" s="190">
        <f t="shared" si="37"/>
        <v>0</v>
      </c>
      <c r="AJ57" s="192">
        <f t="shared" si="38"/>
        <v>0</v>
      </c>
      <c r="AK57" s="83"/>
      <c r="AL57" s="192">
        <f t="shared" si="80"/>
        <v>0</v>
      </c>
      <c r="AM57" s="194">
        <f t="shared" ca="1" si="40"/>
        <v>0</v>
      </c>
      <c r="AN57" s="83"/>
      <c r="AO57" s="84"/>
      <c r="AP57" s="84"/>
      <c r="AQ57" s="84"/>
      <c r="AR57" s="84"/>
      <c r="AS57" s="84"/>
      <c r="AT57" s="84"/>
      <c r="AU57" s="84"/>
      <c r="AV57" s="84"/>
      <c r="AW57" s="84"/>
      <c r="AX57" s="84"/>
      <c r="AY57" s="84"/>
      <c r="AZ57" s="84"/>
      <c r="BA57" s="84"/>
      <c r="BB57" s="84"/>
      <c r="BC57" s="84"/>
      <c r="BD57" s="84"/>
      <c r="BE57" s="84"/>
      <c r="BF57" s="85"/>
      <c r="BG57" s="195">
        <f t="shared" ca="1" si="41"/>
        <v>0</v>
      </c>
      <c r="BH57" s="195">
        <f t="shared" ca="1" si="42"/>
        <v>0</v>
      </c>
      <c r="BI57" s="196">
        <f t="shared" ca="1" si="43"/>
        <v>0</v>
      </c>
      <c r="BJ57" s="192">
        <f t="shared" si="44"/>
        <v>0</v>
      </c>
      <c r="BK57" s="192">
        <f t="shared" si="86"/>
        <v>0</v>
      </c>
      <c r="BL57" s="192">
        <f t="shared" si="46"/>
        <v>0</v>
      </c>
      <c r="BM57" s="192">
        <f t="shared" si="47"/>
        <v>0</v>
      </c>
      <c r="BN57" s="192">
        <f t="shared" si="48"/>
        <v>0</v>
      </c>
      <c r="BO57" s="192">
        <f t="shared" si="49"/>
        <v>0</v>
      </c>
      <c r="BP57" s="192">
        <f t="shared" si="50"/>
        <v>0</v>
      </c>
      <c r="BQ57" s="192">
        <f t="shared" si="51"/>
        <v>0</v>
      </c>
      <c r="BR57" s="192">
        <f t="shared" si="52"/>
        <v>0</v>
      </c>
      <c r="BS57" s="192">
        <f t="shared" si="53"/>
        <v>0</v>
      </c>
      <c r="BT57" s="192">
        <f t="shared" si="54"/>
        <v>0</v>
      </c>
      <c r="BU57" s="192">
        <f t="shared" si="55"/>
        <v>0</v>
      </c>
      <c r="BV57" s="192">
        <f t="shared" si="56"/>
        <v>0</v>
      </c>
      <c r="BW57" s="192">
        <f t="shared" si="57"/>
        <v>0</v>
      </c>
      <c r="BX57" s="192">
        <f t="shared" si="58"/>
        <v>0</v>
      </c>
      <c r="BY57" s="192">
        <f t="shared" si="59"/>
        <v>0</v>
      </c>
      <c r="BZ57" s="192">
        <f t="shared" si="60"/>
        <v>0</v>
      </c>
      <c r="CA57" s="192">
        <f t="shared" si="61"/>
        <v>0</v>
      </c>
      <c r="CB57" s="192">
        <f t="shared" si="62"/>
        <v>0</v>
      </c>
      <c r="CC57" s="192">
        <f t="shared" ca="1" si="81"/>
        <v>0</v>
      </c>
      <c r="CD57" s="192">
        <f t="shared" ca="1" si="82"/>
        <v>0</v>
      </c>
      <c r="CE57" s="86"/>
      <c r="CF57" s="80"/>
      <c r="CG57" s="192" t="str">
        <f t="shared" si="83"/>
        <v/>
      </c>
      <c r="CH57" s="192" t="str">
        <f t="shared" si="63"/>
        <v/>
      </c>
      <c r="CI57" s="192" t="str">
        <f t="shared" si="84"/>
        <v/>
      </c>
      <c r="CJ57" s="192">
        <f t="shared" si="85"/>
        <v>0</v>
      </c>
    </row>
    <row r="58" spans="1:88" x14ac:dyDescent="0.3">
      <c r="A58" s="197">
        <f>ROWS($12:58)-1</f>
        <v>46</v>
      </c>
      <c r="B58" s="75"/>
      <c r="C58" s="76"/>
      <c r="D58" s="76"/>
      <c r="E58" s="77"/>
      <c r="F58" s="78"/>
      <c r="G58" s="79"/>
      <c r="H58" s="198">
        <f t="shared" si="65"/>
        <v>0</v>
      </c>
      <c r="I58" s="199">
        <f t="shared" si="27"/>
        <v>0</v>
      </c>
      <c r="J58" s="190">
        <f t="shared" si="66"/>
        <v>0</v>
      </c>
      <c r="K58" s="190">
        <f t="shared" si="67"/>
        <v>0</v>
      </c>
      <c r="L58" s="190">
        <f t="shared" si="68"/>
        <v>0</v>
      </c>
      <c r="M58" s="190">
        <f t="shared" si="29"/>
        <v>0</v>
      </c>
      <c r="N58" s="190">
        <f t="shared" si="30"/>
        <v>0</v>
      </c>
      <c r="O58" s="190">
        <f t="shared" si="31"/>
        <v>0</v>
      </c>
      <c r="P58" s="190">
        <f t="shared" si="69"/>
        <v>0</v>
      </c>
      <c r="Q58" s="190">
        <f t="shared" si="70"/>
        <v>0</v>
      </c>
      <c r="R58" s="190">
        <f t="shared" si="71"/>
        <v>0</v>
      </c>
      <c r="S58" s="80"/>
      <c r="T58" s="190">
        <f t="shared" si="72"/>
        <v>0</v>
      </c>
      <c r="U58" s="190">
        <f t="shared" si="32"/>
        <v>0</v>
      </c>
      <c r="V58" s="190">
        <f t="shared" si="33"/>
        <v>0</v>
      </c>
      <c r="W58" s="190">
        <f t="shared" si="73"/>
        <v>0</v>
      </c>
      <c r="X58" s="190">
        <f t="shared" si="34"/>
        <v>0</v>
      </c>
      <c r="Y58" s="190">
        <f t="shared" si="74"/>
        <v>0</v>
      </c>
      <c r="Z58" s="190">
        <f t="shared" si="75"/>
        <v>0</v>
      </c>
      <c r="AA58" s="190">
        <f t="shared" si="76"/>
        <v>0</v>
      </c>
      <c r="AB58" s="253"/>
      <c r="AC58" s="190">
        <f t="shared" si="77"/>
        <v>0</v>
      </c>
      <c r="AD58" s="200">
        <f t="shared" si="36"/>
        <v>0</v>
      </c>
      <c r="AE58" s="81"/>
      <c r="AF58" s="82"/>
      <c r="AG58" s="192">
        <f t="shared" si="78"/>
        <v>0</v>
      </c>
      <c r="AH58" s="193">
        <f t="shared" si="79"/>
        <v>0</v>
      </c>
      <c r="AI58" s="190">
        <f t="shared" si="37"/>
        <v>0</v>
      </c>
      <c r="AJ58" s="192">
        <f t="shared" si="38"/>
        <v>0</v>
      </c>
      <c r="AK58" s="83"/>
      <c r="AL58" s="192">
        <f t="shared" si="80"/>
        <v>0</v>
      </c>
      <c r="AM58" s="194">
        <f t="shared" ca="1" si="40"/>
        <v>0</v>
      </c>
      <c r="AN58" s="83"/>
      <c r="AO58" s="84"/>
      <c r="AP58" s="84"/>
      <c r="AQ58" s="84"/>
      <c r="AR58" s="84"/>
      <c r="AS58" s="84"/>
      <c r="AT58" s="84"/>
      <c r="AU58" s="84"/>
      <c r="AV58" s="84"/>
      <c r="AW58" s="84"/>
      <c r="AX58" s="84"/>
      <c r="AY58" s="84"/>
      <c r="AZ58" s="84"/>
      <c r="BA58" s="84"/>
      <c r="BB58" s="84"/>
      <c r="BC58" s="84"/>
      <c r="BD58" s="84"/>
      <c r="BE58" s="84"/>
      <c r="BF58" s="85"/>
      <c r="BG58" s="195">
        <f t="shared" ca="1" si="41"/>
        <v>0</v>
      </c>
      <c r="BH58" s="195">
        <f t="shared" ca="1" si="42"/>
        <v>0</v>
      </c>
      <c r="BI58" s="196">
        <f t="shared" ca="1" si="43"/>
        <v>0</v>
      </c>
      <c r="BJ58" s="192">
        <f t="shared" si="44"/>
        <v>0</v>
      </c>
      <c r="BK58" s="192">
        <f t="shared" si="86"/>
        <v>0</v>
      </c>
      <c r="BL58" s="192">
        <f t="shared" si="46"/>
        <v>0</v>
      </c>
      <c r="BM58" s="192">
        <f t="shared" si="47"/>
        <v>0</v>
      </c>
      <c r="BN58" s="192">
        <f t="shared" si="48"/>
        <v>0</v>
      </c>
      <c r="BO58" s="192">
        <f t="shared" si="49"/>
        <v>0</v>
      </c>
      <c r="BP58" s="192">
        <f t="shared" si="50"/>
        <v>0</v>
      </c>
      <c r="BQ58" s="192">
        <f t="shared" si="51"/>
        <v>0</v>
      </c>
      <c r="BR58" s="192">
        <f t="shared" si="52"/>
        <v>0</v>
      </c>
      <c r="BS58" s="192">
        <f t="shared" si="53"/>
        <v>0</v>
      </c>
      <c r="BT58" s="192">
        <f t="shared" si="54"/>
        <v>0</v>
      </c>
      <c r="BU58" s="192">
        <f t="shared" si="55"/>
        <v>0</v>
      </c>
      <c r="BV58" s="192">
        <f t="shared" si="56"/>
        <v>0</v>
      </c>
      <c r="BW58" s="192">
        <f t="shared" si="57"/>
        <v>0</v>
      </c>
      <c r="BX58" s="192">
        <f t="shared" si="58"/>
        <v>0</v>
      </c>
      <c r="BY58" s="192">
        <f t="shared" si="59"/>
        <v>0</v>
      </c>
      <c r="BZ58" s="192">
        <f t="shared" si="60"/>
        <v>0</v>
      </c>
      <c r="CA58" s="192">
        <f t="shared" si="61"/>
        <v>0</v>
      </c>
      <c r="CB58" s="192">
        <f t="shared" si="62"/>
        <v>0</v>
      </c>
      <c r="CC58" s="192">
        <f t="shared" ca="1" si="81"/>
        <v>0</v>
      </c>
      <c r="CD58" s="192">
        <f t="shared" ca="1" si="82"/>
        <v>0</v>
      </c>
      <c r="CE58" s="86"/>
      <c r="CF58" s="80"/>
      <c r="CG58" s="192" t="str">
        <f t="shared" si="83"/>
        <v/>
      </c>
      <c r="CH58" s="192" t="str">
        <f t="shared" si="63"/>
        <v/>
      </c>
      <c r="CI58" s="192" t="str">
        <f t="shared" si="84"/>
        <v/>
      </c>
      <c r="CJ58" s="192">
        <f t="shared" si="85"/>
        <v>0</v>
      </c>
    </row>
    <row r="59" spans="1:88" x14ac:dyDescent="0.3">
      <c r="A59" s="197">
        <f>ROWS($12:59)-1</f>
        <v>47</v>
      </c>
      <c r="B59" s="75"/>
      <c r="C59" s="76"/>
      <c r="D59" s="76"/>
      <c r="E59" s="77"/>
      <c r="F59" s="78"/>
      <c r="G59" s="79"/>
      <c r="H59" s="198">
        <f t="shared" si="65"/>
        <v>0</v>
      </c>
      <c r="I59" s="199">
        <f t="shared" si="27"/>
        <v>0</v>
      </c>
      <c r="J59" s="190">
        <f t="shared" si="66"/>
        <v>0</v>
      </c>
      <c r="K59" s="190">
        <f t="shared" si="67"/>
        <v>0</v>
      </c>
      <c r="L59" s="190">
        <f t="shared" si="68"/>
        <v>0</v>
      </c>
      <c r="M59" s="190">
        <f t="shared" si="29"/>
        <v>0</v>
      </c>
      <c r="N59" s="190">
        <f t="shared" si="30"/>
        <v>0</v>
      </c>
      <c r="O59" s="190">
        <f t="shared" si="31"/>
        <v>0</v>
      </c>
      <c r="P59" s="190">
        <f t="shared" si="69"/>
        <v>0</v>
      </c>
      <c r="Q59" s="190">
        <f t="shared" si="70"/>
        <v>0</v>
      </c>
      <c r="R59" s="190">
        <f t="shared" si="71"/>
        <v>0</v>
      </c>
      <c r="S59" s="80"/>
      <c r="T59" s="190">
        <f t="shared" si="72"/>
        <v>0</v>
      </c>
      <c r="U59" s="190">
        <f t="shared" si="32"/>
        <v>0</v>
      </c>
      <c r="V59" s="190">
        <f t="shared" si="33"/>
        <v>0</v>
      </c>
      <c r="W59" s="190">
        <f t="shared" si="73"/>
        <v>0</v>
      </c>
      <c r="X59" s="190">
        <f t="shared" si="34"/>
        <v>0</v>
      </c>
      <c r="Y59" s="190">
        <f t="shared" si="74"/>
        <v>0</v>
      </c>
      <c r="Z59" s="190">
        <f t="shared" si="75"/>
        <v>0</v>
      </c>
      <c r="AA59" s="190">
        <f t="shared" si="76"/>
        <v>0</v>
      </c>
      <c r="AB59" s="253"/>
      <c r="AC59" s="190">
        <f t="shared" si="77"/>
        <v>0</v>
      </c>
      <c r="AD59" s="200">
        <f t="shared" si="36"/>
        <v>0</v>
      </c>
      <c r="AE59" s="81"/>
      <c r="AF59" s="82"/>
      <c r="AG59" s="192">
        <f t="shared" si="78"/>
        <v>0</v>
      </c>
      <c r="AH59" s="193">
        <f t="shared" si="79"/>
        <v>0</v>
      </c>
      <c r="AI59" s="190">
        <f t="shared" si="37"/>
        <v>0</v>
      </c>
      <c r="AJ59" s="192">
        <f t="shared" si="38"/>
        <v>0</v>
      </c>
      <c r="AK59" s="83"/>
      <c r="AL59" s="192">
        <f t="shared" si="80"/>
        <v>0</v>
      </c>
      <c r="AM59" s="194">
        <f t="shared" ca="1" si="40"/>
        <v>0</v>
      </c>
      <c r="AN59" s="83"/>
      <c r="AO59" s="84"/>
      <c r="AP59" s="84"/>
      <c r="AQ59" s="84"/>
      <c r="AR59" s="84"/>
      <c r="AS59" s="84"/>
      <c r="AT59" s="84"/>
      <c r="AU59" s="84"/>
      <c r="AV59" s="84"/>
      <c r="AW59" s="84"/>
      <c r="AX59" s="84"/>
      <c r="AY59" s="84"/>
      <c r="AZ59" s="84"/>
      <c r="BA59" s="84"/>
      <c r="BB59" s="84"/>
      <c r="BC59" s="84"/>
      <c r="BD59" s="84"/>
      <c r="BE59" s="84"/>
      <c r="BF59" s="85"/>
      <c r="BG59" s="195">
        <f t="shared" ca="1" si="41"/>
        <v>0</v>
      </c>
      <c r="BH59" s="195">
        <f t="shared" ca="1" si="42"/>
        <v>0</v>
      </c>
      <c r="BI59" s="196">
        <f t="shared" ca="1" si="43"/>
        <v>0</v>
      </c>
      <c r="BJ59" s="192">
        <f t="shared" si="44"/>
        <v>0</v>
      </c>
      <c r="BK59" s="192">
        <f t="shared" si="86"/>
        <v>0</v>
      </c>
      <c r="BL59" s="192">
        <f t="shared" si="46"/>
        <v>0</v>
      </c>
      <c r="BM59" s="192">
        <f t="shared" si="47"/>
        <v>0</v>
      </c>
      <c r="BN59" s="192">
        <f t="shared" si="48"/>
        <v>0</v>
      </c>
      <c r="BO59" s="192">
        <f t="shared" si="49"/>
        <v>0</v>
      </c>
      <c r="BP59" s="192">
        <f t="shared" si="50"/>
        <v>0</v>
      </c>
      <c r="BQ59" s="192">
        <f t="shared" si="51"/>
        <v>0</v>
      </c>
      <c r="BR59" s="192">
        <f t="shared" si="52"/>
        <v>0</v>
      </c>
      <c r="BS59" s="192">
        <f t="shared" si="53"/>
        <v>0</v>
      </c>
      <c r="BT59" s="192">
        <f t="shared" si="54"/>
        <v>0</v>
      </c>
      <c r="BU59" s="192">
        <f t="shared" si="55"/>
        <v>0</v>
      </c>
      <c r="BV59" s="192">
        <f t="shared" si="56"/>
        <v>0</v>
      </c>
      <c r="BW59" s="192">
        <f t="shared" si="57"/>
        <v>0</v>
      </c>
      <c r="BX59" s="192">
        <f t="shared" si="58"/>
        <v>0</v>
      </c>
      <c r="BY59" s="192">
        <f t="shared" si="59"/>
        <v>0</v>
      </c>
      <c r="BZ59" s="192">
        <f t="shared" si="60"/>
        <v>0</v>
      </c>
      <c r="CA59" s="192">
        <f t="shared" si="61"/>
        <v>0</v>
      </c>
      <c r="CB59" s="192">
        <f t="shared" si="62"/>
        <v>0</v>
      </c>
      <c r="CC59" s="192">
        <f t="shared" ca="1" si="81"/>
        <v>0</v>
      </c>
      <c r="CD59" s="192">
        <f t="shared" ca="1" si="82"/>
        <v>0</v>
      </c>
      <c r="CE59" s="86"/>
      <c r="CF59" s="80"/>
      <c r="CG59" s="192" t="str">
        <f t="shared" si="83"/>
        <v/>
      </c>
      <c r="CH59" s="192" t="str">
        <f t="shared" si="63"/>
        <v/>
      </c>
      <c r="CI59" s="192" t="str">
        <f t="shared" si="84"/>
        <v/>
      </c>
      <c r="CJ59" s="192">
        <f t="shared" si="85"/>
        <v>0</v>
      </c>
    </row>
    <row r="60" spans="1:88" x14ac:dyDescent="0.3">
      <c r="A60" s="197">
        <f>ROWS($12:60)-1</f>
        <v>48</v>
      </c>
      <c r="B60" s="75"/>
      <c r="C60" s="76"/>
      <c r="D60" s="76"/>
      <c r="E60" s="77"/>
      <c r="F60" s="78"/>
      <c r="G60" s="79"/>
      <c r="H60" s="198">
        <f t="shared" si="65"/>
        <v>0</v>
      </c>
      <c r="I60" s="199">
        <f t="shared" si="27"/>
        <v>0</v>
      </c>
      <c r="J60" s="190">
        <f t="shared" si="66"/>
        <v>0</v>
      </c>
      <c r="K60" s="190">
        <f t="shared" si="67"/>
        <v>0</v>
      </c>
      <c r="L60" s="190">
        <f t="shared" si="68"/>
        <v>0</v>
      </c>
      <c r="M60" s="190">
        <f t="shared" si="29"/>
        <v>0</v>
      </c>
      <c r="N60" s="190">
        <f t="shared" si="30"/>
        <v>0</v>
      </c>
      <c r="O60" s="190">
        <f t="shared" si="31"/>
        <v>0</v>
      </c>
      <c r="P60" s="190">
        <f t="shared" si="69"/>
        <v>0</v>
      </c>
      <c r="Q60" s="190">
        <f t="shared" si="70"/>
        <v>0</v>
      </c>
      <c r="R60" s="190">
        <f t="shared" si="71"/>
        <v>0</v>
      </c>
      <c r="S60" s="80"/>
      <c r="T60" s="190">
        <f t="shared" si="72"/>
        <v>0</v>
      </c>
      <c r="U60" s="190">
        <f t="shared" si="32"/>
        <v>0</v>
      </c>
      <c r="V60" s="190">
        <f t="shared" si="33"/>
        <v>0</v>
      </c>
      <c r="W60" s="190">
        <f t="shared" si="73"/>
        <v>0</v>
      </c>
      <c r="X60" s="190">
        <f t="shared" si="34"/>
        <v>0</v>
      </c>
      <c r="Y60" s="190">
        <f t="shared" si="74"/>
        <v>0</v>
      </c>
      <c r="Z60" s="190">
        <f t="shared" si="75"/>
        <v>0</v>
      </c>
      <c r="AA60" s="190">
        <f t="shared" si="76"/>
        <v>0</v>
      </c>
      <c r="AB60" s="253"/>
      <c r="AC60" s="190">
        <f t="shared" si="77"/>
        <v>0</v>
      </c>
      <c r="AD60" s="200">
        <f t="shared" si="36"/>
        <v>0</v>
      </c>
      <c r="AE60" s="81"/>
      <c r="AF60" s="82"/>
      <c r="AG60" s="192">
        <f t="shared" si="78"/>
        <v>0</v>
      </c>
      <c r="AH60" s="193">
        <f t="shared" si="79"/>
        <v>0</v>
      </c>
      <c r="AI60" s="190">
        <f t="shared" si="37"/>
        <v>0</v>
      </c>
      <c r="AJ60" s="192">
        <f t="shared" si="38"/>
        <v>0</v>
      </c>
      <c r="AK60" s="83"/>
      <c r="AL60" s="192">
        <f t="shared" si="80"/>
        <v>0</v>
      </c>
      <c r="AM60" s="194">
        <f t="shared" ca="1" si="40"/>
        <v>0</v>
      </c>
      <c r="AN60" s="83"/>
      <c r="AO60" s="84"/>
      <c r="AP60" s="84"/>
      <c r="AQ60" s="84"/>
      <c r="AR60" s="84"/>
      <c r="AS60" s="84"/>
      <c r="AT60" s="84"/>
      <c r="AU60" s="84"/>
      <c r="AV60" s="84"/>
      <c r="AW60" s="84"/>
      <c r="AX60" s="84"/>
      <c r="AY60" s="84"/>
      <c r="AZ60" s="84"/>
      <c r="BA60" s="84"/>
      <c r="BB60" s="84"/>
      <c r="BC60" s="84"/>
      <c r="BD60" s="84"/>
      <c r="BE60" s="84"/>
      <c r="BF60" s="85"/>
      <c r="BG60" s="195">
        <f t="shared" ca="1" si="41"/>
        <v>0</v>
      </c>
      <c r="BH60" s="195">
        <f t="shared" ca="1" si="42"/>
        <v>0</v>
      </c>
      <c r="BI60" s="196">
        <f t="shared" ca="1" si="43"/>
        <v>0</v>
      </c>
      <c r="BJ60" s="192">
        <f t="shared" si="44"/>
        <v>0</v>
      </c>
      <c r="BK60" s="192">
        <f t="shared" si="86"/>
        <v>0</v>
      </c>
      <c r="BL60" s="192">
        <f t="shared" si="46"/>
        <v>0</v>
      </c>
      <c r="BM60" s="192">
        <f t="shared" si="47"/>
        <v>0</v>
      </c>
      <c r="BN60" s="192">
        <f t="shared" si="48"/>
        <v>0</v>
      </c>
      <c r="BO60" s="192">
        <f t="shared" si="49"/>
        <v>0</v>
      </c>
      <c r="BP60" s="192">
        <f t="shared" si="50"/>
        <v>0</v>
      </c>
      <c r="BQ60" s="192">
        <f t="shared" si="51"/>
        <v>0</v>
      </c>
      <c r="BR60" s="192">
        <f t="shared" si="52"/>
        <v>0</v>
      </c>
      <c r="BS60" s="192">
        <f t="shared" si="53"/>
        <v>0</v>
      </c>
      <c r="BT60" s="192">
        <f t="shared" si="54"/>
        <v>0</v>
      </c>
      <c r="BU60" s="192">
        <f t="shared" si="55"/>
        <v>0</v>
      </c>
      <c r="BV60" s="192">
        <f t="shared" si="56"/>
        <v>0</v>
      </c>
      <c r="BW60" s="192">
        <f t="shared" si="57"/>
        <v>0</v>
      </c>
      <c r="BX60" s="192">
        <f t="shared" si="58"/>
        <v>0</v>
      </c>
      <c r="BY60" s="192">
        <f t="shared" si="59"/>
        <v>0</v>
      </c>
      <c r="BZ60" s="192">
        <f t="shared" si="60"/>
        <v>0</v>
      </c>
      <c r="CA60" s="192">
        <f t="shared" si="61"/>
        <v>0</v>
      </c>
      <c r="CB60" s="192">
        <f t="shared" si="62"/>
        <v>0</v>
      </c>
      <c r="CC60" s="192">
        <f t="shared" ca="1" si="81"/>
        <v>0</v>
      </c>
      <c r="CD60" s="192">
        <f t="shared" ca="1" si="82"/>
        <v>0</v>
      </c>
      <c r="CE60" s="86"/>
      <c r="CF60" s="80"/>
      <c r="CG60" s="192" t="str">
        <f t="shared" si="83"/>
        <v/>
      </c>
      <c r="CH60" s="192" t="str">
        <f t="shared" si="63"/>
        <v/>
      </c>
      <c r="CI60" s="192" t="str">
        <f t="shared" si="84"/>
        <v/>
      </c>
      <c r="CJ60" s="192">
        <f t="shared" si="85"/>
        <v>0</v>
      </c>
    </row>
    <row r="61" spans="1:88" x14ac:dyDescent="0.3">
      <c r="A61" s="197">
        <f>ROWS($12:61)-1</f>
        <v>49</v>
      </c>
      <c r="B61" s="75"/>
      <c r="C61" s="76"/>
      <c r="D61" s="76"/>
      <c r="E61" s="77"/>
      <c r="F61" s="78"/>
      <c r="G61" s="79"/>
      <c r="H61" s="198">
        <f t="shared" si="65"/>
        <v>0</v>
      </c>
      <c r="I61" s="199">
        <f t="shared" si="27"/>
        <v>0</v>
      </c>
      <c r="J61" s="190">
        <f t="shared" si="66"/>
        <v>0</v>
      </c>
      <c r="K61" s="190">
        <f t="shared" si="67"/>
        <v>0</v>
      </c>
      <c r="L61" s="190">
        <f t="shared" si="68"/>
        <v>0</v>
      </c>
      <c r="M61" s="190">
        <f t="shared" si="29"/>
        <v>0</v>
      </c>
      <c r="N61" s="190">
        <f t="shared" si="30"/>
        <v>0</v>
      </c>
      <c r="O61" s="190">
        <f t="shared" si="31"/>
        <v>0</v>
      </c>
      <c r="P61" s="190">
        <f t="shared" si="69"/>
        <v>0</v>
      </c>
      <c r="Q61" s="190">
        <f t="shared" si="70"/>
        <v>0</v>
      </c>
      <c r="R61" s="190">
        <f t="shared" si="71"/>
        <v>0</v>
      </c>
      <c r="S61" s="80"/>
      <c r="T61" s="190">
        <f t="shared" si="72"/>
        <v>0</v>
      </c>
      <c r="U61" s="190">
        <f t="shared" si="32"/>
        <v>0</v>
      </c>
      <c r="V61" s="190">
        <f t="shared" si="33"/>
        <v>0</v>
      </c>
      <c r="W61" s="190">
        <f t="shared" si="73"/>
        <v>0</v>
      </c>
      <c r="X61" s="190">
        <f t="shared" si="34"/>
        <v>0</v>
      </c>
      <c r="Y61" s="190">
        <f t="shared" si="74"/>
        <v>0</v>
      </c>
      <c r="Z61" s="190">
        <f t="shared" si="75"/>
        <v>0</v>
      </c>
      <c r="AA61" s="190">
        <f t="shared" si="76"/>
        <v>0</v>
      </c>
      <c r="AB61" s="253"/>
      <c r="AC61" s="190">
        <f t="shared" si="77"/>
        <v>0</v>
      </c>
      <c r="AD61" s="200">
        <f t="shared" si="36"/>
        <v>0</v>
      </c>
      <c r="AE61" s="81"/>
      <c r="AF61" s="82"/>
      <c r="AG61" s="192">
        <f t="shared" si="78"/>
        <v>0</v>
      </c>
      <c r="AH61" s="193">
        <f t="shared" si="79"/>
        <v>0</v>
      </c>
      <c r="AI61" s="190">
        <f t="shared" si="37"/>
        <v>0</v>
      </c>
      <c r="AJ61" s="192">
        <f t="shared" si="38"/>
        <v>0</v>
      </c>
      <c r="AK61" s="83"/>
      <c r="AL61" s="192">
        <f t="shared" si="80"/>
        <v>0</v>
      </c>
      <c r="AM61" s="194">
        <f t="shared" ca="1" si="40"/>
        <v>0</v>
      </c>
      <c r="AN61" s="83"/>
      <c r="AO61" s="84"/>
      <c r="AP61" s="84"/>
      <c r="AQ61" s="84"/>
      <c r="AR61" s="84"/>
      <c r="AS61" s="84"/>
      <c r="AT61" s="84"/>
      <c r="AU61" s="84"/>
      <c r="AV61" s="84"/>
      <c r="AW61" s="84"/>
      <c r="AX61" s="84"/>
      <c r="AY61" s="84"/>
      <c r="AZ61" s="84"/>
      <c r="BA61" s="84"/>
      <c r="BB61" s="84"/>
      <c r="BC61" s="84"/>
      <c r="BD61" s="84"/>
      <c r="BE61" s="84"/>
      <c r="BF61" s="85"/>
      <c r="BG61" s="195">
        <f t="shared" ca="1" si="41"/>
        <v>0</v>
      </c>
      <c r="BH61" s="195">
        <f t="shared" ca="1" si="42"/>
        <v>0</v>
      </c>
      <c r="BI61" s="196">
        <f t="shared" ca="1" si="43"/>
        <v>0</v>
      </c>
      <c r="BJ61" s="192">
        <f t="shared" si="44"/>
        <v>0</v>
      </c>
      <c r="BK61" s="192">
        <f t="shared" si="86"/>
        <v>0</v>
      </c>
      <c r="BL61" s="192">
        <f t="shared" si="46"/>
        <v>0</v>
      </c>
      <c r="BM61" s="192">
        <f t="shared" si="47"/>
        <v>0</v>
      </c>
      <c r="BN61" s="192">
        <f t="shared" si="48"/>
        <v>0</v>
      </c>
      <c r="BO61" s="192">
        <f t="shared" si="49"/>
        <v>0</v>
      </c>
      <c r="BP61" s="192">
        <f t="shared" si="50"/>
        <v>0</v>
      </c>
      <c r="BQ61" s="192">
        <f t="shared" si="51"/>
        <v>0</v>
      </c>
      <c r="BR61" s="192">
        <f t="shared" si="52"/>
        <v>0</v>
      </c>
      <c r="BS61" s="192">
        <f t="shared" si="53"/>
        <v>0</v>
      </c>
      <c r="BT61" s="192">
        <f t="shared" si="54"/>
        <v>0</v>
      </c>
      <c r="BU61" s="192">
        <f t="shared" si="55"/>
        <v>0</v>
      </c>
      <c r="BV61" s="192">
        <f t="shared" si="56"/>
        <v>0</v>
      </c>
      <c r="BW61" s="192">
        <f t="shared" si="57"/>
        <v>0</v>
      </c>
      <c r="BX61" s="192">
        <f t="shared" si="58"/>
        <v>0</v>
      </c>
      <c r="BY61" s="192">
        <f t="shared" si="59"/>
        <v>0</v>
      </c>
      <c r="BZ61" s="192">
        <f t="shared" si="60"/>
        <v>0</v>
      </c>
      <c r="CA61" s="192">
        <f t="shared" si="61"/>
        <v>0</v>
      </c>
      <c r="CB61" s="192">
        <f t="shared" si="62"/>
        <v>0</v>
      </c>
      <c r="CC61" s="192">
        <f t="shared" ca="1" si="81"/>
        <v>0</v>
      </c>
      <c r="CD61" s="192">
        <f t="shared" ca="1" si="82"/>
        <v>0</v>
      </c>
      <c r="CE61" s="86"/>
      <c r="CF61" s="80"/>
      <c r="CG61" s="192" t="str">
        <f t="shared" si="83"/>
        <v/>
      </c>
      <c r="CH61" s="192" t="str">
        <f t="shared" si="63"/>
        <v/>
      </c>
      <c r="CI61" s="192" t="str">
        <f t="shared" si="84"/>
        <v/>
      </c>
      <c r="CJ61" s="192">
        <f t="shared" si="85"/>
        <v>0</v>
      </c>
    </row>
    <row r="62" spans="1:88" x14ac:dyDescent="0.3">
      <c r="A62" s="197">
        <f>ROWS($12:62)-1</f>
        <v>50</v>
      </c>
      <c r="B62" s="75"/>
      <c r="C62" s="76"/>
      <c r="D62" s="76"/>
      <c r="E62" s="77"/>
      <c r="F62" s="78"/>
      <c r="G62" s="79"/>
      <c r="H62" s="198">
        <f t="shared" si="65"/>
        <v>0</v>
      </c>
      <c r="I62" s="199">
        <f t="shared" si="27"/>
        <v>0</v>
      </c>
      <c r="J62" s="190">
        <f t="shared" si="66"/>
        <v>0</v>
      </c>
      <c r="K62" s="190">
        <f t="shared" si="67"/>
        <v>0</v>
      </c>
      <c r="L62" s="190">
        <f t="shared" si="68"/>
        <v>0</v>
      </c>
      <c r="M62" s="190">
        <f t="shared" si="29"/>
        <v>0</v>
      </c>
      <c r="N62" s="190">
        <f t="shared" si="30"/>
        <v>0</v>
      </c>
      <c r="O62" s="190">
        <f t="shared" si="31"/>
        <v>0</v>
      </c>
      <c r="P62" s="190">
        <f t="shared" si="69"/>
        <v>0</v>
      </c>
      <c r="Q62" s="190">
        <f t="shared" si="70"/>
        <v>0</v>
      </c>
      <c r="R62" s="190">
        <f t="shared" si="71"/>
        <v>0</v>
      </c>
      <c r="S62" s="80"/>
      <c r="T62" s="190">
        <f t="shared" si="72"/>
        <v>0</v>
      </c>
      <c r="U62" s="190">
        <f t="shared" si="32"/>
        <v>0</v>
      </c>
      <c r="V62" s="190">
        <f t="shared" si="33"/>
        <v>0</v>
      </c>
      <c r="W62" s="190">
        <f t="shared" si="73"/>
        <v>0</v>
      </c>
      <c r="X62" s="190">
        <f t="shared" si="34"/>
        <v>0</v>
      </c>
      <c r="Y62" s="190">
        <f t="shared" si="74"/>
        <v>0</v>
      </c>
      <c r="Z62" s="190">
        <f t="shared" si="75"/>
        <v>0</v>
      </c>
      <c r="AA62" s="190">
        <f t="shared" si="76"/>
        <v>0</v>
      </c>
      <c r="AB62" s="253"/>
      <c r="AC62" s="190">
        <f t="shared" si="77"/>
        <v>0</v>
      </c>
      <c r="AD62" s="200">
        <f t="shared" si="36"/>
        <v>0</v>
      </c>
      <c r="AE62" s="81"/>
      <c r="AF62" s="82"/>
      <c r="AG62" s="192">
        <f t="shared" si="78"/>
        <v>0</v>
      </c>
      <c r="AH62" s="193">
        <f t="shared" si="79"/>
        <v>0</v>
      </c>
      <c r="AI62" s="190">
        <f t="shared" si="37"/>
        <v>0</v>
      </c>
      <c r="AJ62" s="192">
        <f t="shared" si="38"/>
        <v>0</v>
      </c>
      <c r="AK62" s="83"/>
      <c r="AL62" s="192">
        <f t="shared" si="80"/>
        <v>0</v>
      </c>
      <c r="AM62" s="194">
        <f t="shared" ca="1" si="40"/>
        <v>0</v>
      </c>
      <c r="AN62" s="83"/>
      <c r="AO62" s="84"/>
      <c r="AP62" s="84"/>
      <c r="AQ62" s="84"/>
      <c r="AR62" s="84"/>
      <c r="AS62" s="84"/>
      <c r="AT62" s="84"/>
      <c r="AU62" s="84"/>
      <c r="AV62" s="84"/>
      <c r="AW62" s="84"/>
      <c r="AX62" s="84"/>
      <c r="AY62" s="84"/>
      <c r="AZ62" s="84"/>
      <c r="BA62" s="84"/>
      <c r="BB62" s="84"/>
      <c r="BC62" s="84"/>
      <c r="BD62" s="84"/>
      <c r="BE62" s="84"/>
      <c r="BF62" s="85"/>
      <c r="BG62" s="195">
        <f t="shared" ca="1" si="41"/>
        <v>0</v>
      </c>
      <c r="BH62" s="195">
        <f t="shared" ca="1" si="42"/>
        <v>0</v>
      </c>
      <c r="BI62" s="196">
        <f t="shared" ca="1" si="43"/>
        <v>0</v>
      </c>
      <c r="BJ62" s="192">
        <f t="shared" si="44"/>
        <v>0</v>
      </c>
      <c r="BK62" s="192">
        <f t="shared" si="86"/>
        <v>0</v>
      </c>
      <c r="BL62" s="192">
        <f t="shared" si="46"/>
        <v>0</v>
      </c>
      <c r="BM62" s="192">
        <f t="shared" si="47"/>
        <v>0</v>
      </c>
      <c r="BN62" s="192">
        <f t="shared" si="48"/>
        <v>0</v>
      </c>
      <c r="BO62" s="192">
        <f t="shared" si="49"/>
        <v>0</v>
      </c>
      <c r="BP62" s="192">
        <f t="shared" si="50"/>
        <v>0</v>
      </c>
      <c r="BQ62" s="192">
        <f t="shared" si="51"/>
        <v>0</v>
      </c>
      <c r="BR62" s="192">
        <f t="shared" si="52"/>
        <v>0</v>
      </c>
      <c r="BS62" s="192">
        <f t="shared" si="53"/>
        <v>0</v>
      </c>
      <c r="BT62" s="192">
        <f t="shared" si="54"/>
        <v>0</v>
      </c>
      <c r="BU62" s="192">
        <f t="shared" si="55"/>
        <v>0</v>
      </c>
      <c r="BV62" s="192">
        <f t="shared" si="56"/>
        <v>0</v>
      </c>
      <c r="BW62" s="192">
        <f t="shared" si="57"/>
        <v>0</v>
      </c>
      <c r="BX62" s="192">
        <f t="shared" si="58"/>
        <v>0</v>
      </c>
      <c r="BY62" s="192">
        <f t="shared" si="59"/>
        <v>0</v>
      </c>
      <c r="BZ62" s="192">
        <f t="shared" si="60"/>
        <v>0</v>
      </c>
      <c r="CA62" s="192">
        <f t="shared" si="61"/>
        <v>0</v>
      </c>
      <c r="CB62" s="192">
        <f t="shared" si="62"/>
        <v>0</v>
      </c>
      <c r="CC62" s="192">
        <f t="shared" ca="1" si="81"/>
        <v>0</v>
      </c>
      <c r="CD62" s="192">
        <f t="shared" ca="1" si="82"/>
        <v>0</v>
      </c>
      <c r="CE62" s="86"/>
      <c r="CF62" s="80"/>
      <c r="CG62" s="192" t="str">
        <f t="shared" si="83"/>
        <v/>
      </c>
      <c r="CH62" s="192" t="str">
        <f t="shared" si="63"/>
        <v/>
      </c>
      <c r="CI62" s="192" t="str">
        <f t="shared" si="84"/>
        <v/>
      </c>
      <c r="CJ62" s="192">
        <f t="shared" si="85"/>
        <v>0</v>
      </c>
    </row>
    <row r="63" spans="1:88" x14ac:dyDescent="0.3">
      <c r="A63" s="197">
        <f>ROWS($12:63)-1</f>
        <v>51</v>
      </c>
      <c r="B63" s="75"/>
      <c r="C63" s="76"/>
      <c r="D63" s="76"/>
      <c r="E63" s="77"/>
      <c r="F63" s="78"/>
      <c r="G63" s="79"/>
      <c r="H63" s="198">
        <f t="shared" si="65"/>
        <v>0</v>
      </c>
      <c r="I63" s="199">
        <f t="shared" si="27"/>
        <v>0</v>
      </c>
      <c r="J63" s="190">
        <f t="shared" si="66"/>
        <v>0</v>
      </c>
      <c r="K63" s="190">
        <f t="shared" si="67"/>
        <v>0</v>
      </c>
      <c r="L63" s="190">
        <f t="shared" si="68"/>
        <v>0</v>
      </c>
      <c r="M63" s="190">
        <f t="shared" si="29"/>
        <v>0</v>
      </c>
      <c r="N63" s="190">
        <f t="shared" si="30"/>
        <v>0</v>
      </c>
      <c r="O63" s="190">
        <f t="shared" si="31"/>
        <v>0</v>
      </c>
      <c r="P63" s="190">
        <f t="shared" si="69"/>
        <v>0</v>
      </c>
      <c r="Q63" s="190">
        <f t="shared" si="70"/>
        <v>0</v>
      </c>
      <c r="R63" s="190">
        <f t="shared" si="71"/>
        <v>0</v>
      </c>
      <c r="S63" s="80"/>
      <c r="T63" s="190">
        <f t="shared" si="72"/>
        <v>0</v>
      </c>
      <c r="U63" s="190">
        <f t="shared" si="32"/>
        <v>0</v>
      </c>
      <c r="V63" s="190">
        <f t="shared" si="33"/>
        <v>0</v>
      </c>
      <c r="W63" s="190">
        <f t="shared" si="73"/>
        <v>0</v>
      </c>
      <c r="X63" s="190">
        <f t="shared" si="34"/>
        <v>0</v>
      </c>
      <c r="Y63" s="190">
        <f t="shared" si="74"/>
        <v>0</v>
      </c>
      <c r="Z63" s="190">
        <f t="shared" si="75"/>
        <v>0</v>
      </c>
      <c r="AA63" s="190">
        <f t="shared" si="76"/>
        <v>0</v>
      </c>
      <c r="AB63" s="253"/>
      <c r="AC63" s="190">
        <f t="shared" si="77"/>
        <v>0</v>
      </c>
      <c r="AD63" s="200">
        <f t="shared" si="36"/>
        <v>0</v>
      </c>
      <c r="AE63" s="81"/>
      <c r="AF63" s="82"/>
      <c r="AG63" s="192">
        <f t="shared" si="78"/>
        <v>0</v>
      </c>
      <c r="AH63" s="193">
        <f t="shared" si="79"/>
        <v>0</v>
      </c>
      <c r="AI63" s="190">
        <f t="shared" si="37"/>
        <v>0</v>
      </c>
      <c r="AJ63" s="192">
        <f t="shared" si="38"/>
        <v>0</v>
      </c>
      <c r="AK63" s="83"/>
      <c r="AL63" s="192">
        <f t="shared" si="80"/>
        <v>0</v>
      </c>
      <c r="AM63" s="194">
        <f t="shared" ca="1" si="40"/>
        <v>0</v>
      </c>
      <c r="AN63" s="83"/>
      <c r="AO63" s="84"/>
      <c r="AP63" s="84"/>
      <c r="AQ63" s="84"/>
      <c r="AR63" s="84"/>
      <c r="AS63" s="84"/>
      <c r="AT63" s="84"/>
      <c r="AU63" s="84"/>
      <c r="AV63" s="84"/>
      <c r="AW63" s="84"/>
      <c r="AX63" s="84"/>
      <c r="AY63" s="84"/>
      <c r="AZ63" s="84"/>
      <c r="BA63" s="84"/>
      <c r="BB63" s="84"/>
      <c r="BC63" s="84"/>
      <c r="BD63" s="84"/>
      <c r="BE63" s="84"/>
      <c r="BF63" s="85"/>
      <c r="BG63" s="195">
        <f t="shared" ca="1" si="41"/>
        <v>0</v>
      </c>
      <c r="BH63" s="195">
        <f t="shared" ca="1" si="42"/>
        <v>0</v>
      </c>
      <c r="BI63" s="196">
        <f t="shared" ca="1" si="43"/>
        <v>0</v>
      </c>
      <c r="BJ63" s="192">
        <f t="shared" si="44"/>
        <v>0</v>
      </c>
      <c r="BK63" s="192">
        <f t="shared" si="86"/>
        <v>0</v>
      </c>
      <c r="BL63" s="192">
        <f t="shared" si="46"/>
        <v>0</v>
      </c>
      <c r="BM63" s="192">
        <f t="shared" si="47"/>
        <v>0</v>
      </c>
      <c r="BN63" s="192">
        <f t="shared" si="48"/>
        <v>0</v>
      </c>
      <c r="BO63" s="192">
        <f t="shared" si="49"/>
        <v>0</v>
      </c>
      <c r="BP63" s="192">
        <f t="shared" si="50"/>
        <v>0</v>
      </c>
      <c r="BQ63" s="192">
        <f t="shared" si="51"/>
        <v>0</v>
      </c>
      <c r="BR63" s="192">
        <f t="shared" si="52"/>
        <v>0</v>
      </c>
      <c r="BS63" s="192">
        <f t="shared" si="53"/>
        <v>0</v>
      </c>
      <c r="BT63" s="192">
        <f t="shared" si="54"/>
        <v>0</v>
      </c>
      <c r="BU63" s="192">
        <f t="shared" si="55"/>
        <v>0</v>
      </c>
      <c r="BV63" s="192">
        <f t="shared" si="56"/>
        <v>0</v>
      </c>
      <c r="BW63" s="192">
        <f t="shared" si="57"/>
        <v>0</v>
      </c>
      <c r="BX63" s="192">
        <f t="shared" si="58"/>
        <v>0</v>
      </c>
      <c r="BY63" s="192">
        <f t="shared" si="59"/>
        <v>0</v>
      </c>
      <c r="BZ63" s="192">
        <f t="shared" si="60"/>
        <v>0</v>
      </c>
      <c r="CA63" s="192">
        <f t="shared" si="61"/>
        <v>0</v>
      </c>
      <c r="CB63" s="192">
        <f t="shared" si="62"/>
        <v>0</v>
      </c>
      <c r="CC63" s="192">
        <f t="shared" ca="1" si="81"/>
        <v>0</v>
      </c>
      <c r="CD63" s="192">
        <f t="shared" ca="1" si="82"/>
        <v>0</v>
      </c>
      <c r="CE63" s="86"/>
      <c r="CF63" s="80"/>
      <c r="CG63" s="192" t="str">
        <f t="shared" si="83"/>
        <v/>
      </c>
      <c r="CH63" s="192" t="str">
        <f t="shared" si="63"/>
        <v/>
      </c>
      <c r="CI63" s="192" t="str">
        <f t="shared" si="84"/>
        <v/>
      </c>
      <c r="CJ63" s="192">
        <f t="shared" si="85"/>
        <v>0</v>
      </c>
    </row>
    <row r="64" spans="1:88" x14ac:dyDescent="0.3">
      <c r="A64" s="197">
        <f>ROWS($12:64)-1</f>
        <v>52</v>
      </c>
      <c r="B64" s="75"/>
      <c r="C64" s="76"/>
      <c r="D64" s="76"/>
      <c r="E64" s="77"/>
      <c r="F64" s="78"/>
      <c r="G64" s="79"/>
      <c r="H64" s="198">
        <f t="shared" si="65"/>
        <v>0</v>
      </c>
      <c r="I64" s="199">
        <f t="shared" si="27"/>
        <v>0</v>
      </c>
      <c r="J64" s="190">
        <f t="shared" si="66"/>
        <v>0</v>
      </c>
      <c r="K64" s="190">
        <f t="shared" si="67"/>
        <v>0</v>
      </c>
      <c r="L64" s="190">
        <f t="shared" si="68"/>
        <v>0</v>
      </c>
      <c r="M64" s="190">
        <f t="shared" si="29"/>
        <v>0</v>
      </c>
      <c r="N64" s="190">
        <f t="shared" si="30"/>
        <v>0</v>
      </c>
      <c r="O64" s="190">
        <f t="shared" si="31"/>
        <v>0</v>
      </c>
      <c r="P64" s="190">
        <f t="shared" si="69"/>
        <v>0</v>
      </c>
      <c r="Q64" s="190">
        <f t="shared" si="70"/>
        <v>0</v>
      </c>
      <c r="R64" s="190">
        <f t="shared" si="71"/>
        <v>0</v>
      </c>
      <c r="S64" s="80"/>
      <c r="T64" s="190">
        <f t="shared" si="72"/>
        <v>0</v>
      </c>
      <c r="U64" s="190">
        <f t="shared" si="32"/>
        <v>0</v>
      </c>
      <c r="V64" s="190">
        <f t="shared" si="33"/>
        <v>0</v>
      </c>
      <c r="W64" s="190">
        <f t="shared" si="73"/>
        <v>0</v>
      </c>
      <c r="X64" s="190">
        <f t="shared" si="34"/>
        <v>0</v>
      </c>
      <c r="Y64" s="190">
        <f t="shared" si="74"/>
        <v>0</v>
      </c>
      <c r="Z64" s="190">
        <f t="shared" si="75"/>
        <v>0</v>
      </c>
      <c r="AA64" s="190">
        <f t="shared" si="76"/>
        <v>0</v>
      </c>
      <c r="AB64" s="253"/>
      <c r="AC64" s="190">
        <f t="shared" si="77"/>
        <v>0</v>
      </c>
      <c r="AD64" s="200">
        <f t="shared" si="36"/>
        <v>0</v>
      </c>
      <c r="AE64" s="81"/>
      <c r="AF64" s="82"/>
      <c r="AG64" s="192">
        <f t="shared" si="78"/>
        <v>0</v>
      </c>
      <c r="AH64" s="193">
        <f t="shared" si="79"/>
        <v>0</v>
      </c>
      <c r="AI64" s="190">
        <f t="shared" si="37"/>
        <v>0</v>
      </c>
      <c r="AJ64" s="192">
        <f t="shared" si="38"/>
        <v>0</v>
      </c>
      <c r="AK64" s="83"/>
      <c r="AL64" s="192">
        <f t="shared" si="80"/>
        <v>0</v>
      </c>
      <c r="AM64" s="194">
        <f t="shared" ca="1" si="40"/>
        <v>0</v>
      </c>
      <c r="AN64" s="83"/>
      <c r="AO64" s="84"/>
      <c r="AP64" s="84"/>
      <c r="AQ64" s="84"/>
      <c r="AR64" s="84"/>
      <c r="AS64" s="84"/>
      <c r="AT64" s="84"/>
      <c r="AU64" s="84"/>
      <c r="AV64" s="84"/>
      <c r="AW64" s="84"/>
      <c r="AX64" s="84"/>
      <c r="AY64" s="84"/>
      <c r="AZ64" s="84"/>
      <c r="BA64" s="84"/>
      <c r="BB64" s="84"/>
      <c r="BC64" s="84"/>
      <c r="BD64" s="84"/>
      <c r="BE64" s="84"/>
      <c r="BF64" s="85"/>
      <c r="BG64" s="195">
        <f t="shared" ca="1" si="41"/>
        <v>0</v>
      </c>
      <c r="BH64" s="195">
        <f t="shared" ca="1" si="42"/>
        <v>0</v>
      </c>
      <c r="BI64" s="196">
        <f t="shared" ca="1" si="43"/>
        <v>0</v>
      </c>
      <c r="BJ64" s="192">
        <f t="shared" si="44"/>
        <v>0</v>
      </c>
      <c r="BK64" s="192">
        <f t="shared" si="86"/>
        <v>0</v>
      </c>
      <c r="BL64" s="192">
        <f t="shared" si="46"/>
        <v>0</v>
      </c>
      <c r="BM64" s="192">
        <f t="shared" si="47"/>
        <v>0</v>
      </c>
      <c r="BN64" s="192">
        <f t="shared" si="48"/>
        <v>0</v>
      </c>
      <c r="BO64" s="192">
        <f t="shared" si="49"/>
        <v>0</v>
      </c>
      <c r="BP64" s="192">
        <f t="shared" si="50"/>
        <v>0</v>
      </c>
      <c r="BQ64" s="192">
        <f t="shared" si="51"/>
        <v>0</v>
      </c>
      <c r="BR64" s="192">
        <f t="shared" si="52"/>
        <v>0</v>
      </c>
      <c r="BS64" s="192">
        <f t="shared" si="53"/>
        <v>0</v>
      </c>
      <c r="BT64" s="192">
        <f t="shared" si="54"/>
        <v>0</v>
      </c>
      <c r="BU64" s="192">
        <f t="shared" si="55"/>
        <v>0</v>
      </c>
      <c r="BV64" s="192">
        <f t="shared" si="56"/>
        <v>0</v>
      </c>
      <c r="BW64" s="192">
        <f t="shared" si="57"/>
        <v>0</v>
      </c>
      <c r="BX64" s="192">
        <f t="shared" si="58"/>
        <v>0</v>
      </c>
      <c r="BY64" s="192">
        <f t="shared" si="59"/>
        <v>0</v>
      </c>
      <c r="BZ64" s="192">
        <f t="shared" si="60"/>
        <v>0</v>
      </c>
      <c r="CA64" s="192">
        <f t="shared" si="61"/>
        <v>0</v>
      </c>
      <c r="CB64" s="192">
        <f t="shared" si="62"/>
        <v>0</v>
      </c>
      <c r="CC64" s="192">
        <f t="shared" ca="1" si="81"/>
        <v>0</v>
      </c>
      <c r="CD64" s="192">
        <f t="shared" ca="1" si="82"/>
        <v>0</v>
      </c>
      <c r="CE64" s="86"/>
      <c r="CF64" s="80"/>
      <c r="CG64" s="192" t="str">
        <f t="shared" si="83"/>
        <v/>
      </c>
      <c r="CH64" s="192" t="str">
        <f t="shared" si="63"/>
        <v/>
      </c>
      <c r="CI64" s="192" t="str">
        <f t="shared" si="84"/>
        <v/>
      </c>
      <c r="CJ64" s="192">
        <f t="shared" si="85"/>
        <v>0</v>
      </c>
    </row>
    <row r="65" spans="1:88" x14ac:dyDescent="0.3">
      <c r="A65" s="197">
        <f>ROWS($12:65)-1</f>
        <v>53</v>
      </c>
      <c r="B65" s="75"/>
      <c r="C65" s="76"/>
      <c r="D65" s="76"/>
      <c r="E65" s="77"/>
      <c r="F65" s="78"/>
      <c r="G65" s="79"/>
      <c r="H65" s="198">
        <f t="shared" si="65"/>
        <v>0</v>
      </c>
      <c r="I65" s="199">
        <f t="shared" si="27"/>
        <v>0</v>
      </c>
      <c r="J65" s="190">
        <f t="shared" si="66"/>
        <v>0</v>
      </c>
      <c r="K65" s="190">
        <f t="shared" si="67"/>
        <v>0</v>
      </c>
      <c r="L65" s="190">
        <f t="shared" si="68"/>
        <v>0</v>
      </c>
      <c r="M65" s="190">
        <f t="shared" si="29"/>
        <v>0</v>
      </c>
      <c r="N65" s="190">
        <f t="shared" si="30"/>
        <v>0</v>
      </c>
      <c r="O65" s="190">
        <f t="shared" si="31"/>
        <v>0</v>
      </c>
      <c r="P65" s="190">
        <f t="shared" si="69"/>
        <v>0</v>
      </c>
      <c r="Q65" s="190">
        <f t="shared" si="70"/>
        <v>0</v>
      </c>
      <c r="R65" s="190">
        <f t="shared" si="71"/>
        <v>0</v>
      </c>
      <c r="S65" s="80"/>
      <c r="T65" s="190">
        <f t="shared" si="72"/>
        <v>0</v>
      </c>
      <c r="U65" s="190">
        <f t="shared" si="32"/>
        <v>0</v>
      </c>
      <c r="V65" s="190">
        <f t="shared" si="33"/>
        <v>0</v>
      </c>
      <c r="W65" s="190">
        <f t="shared" si="73"/>
        <v>0</v>
      </c>
      <c r="X65" s="190">
        <f t="shared" si="34"/>
        <v>0</v>
      </c>
      <c r="Y65" s="190">
        <f t="shared" si="74"/>
        <v>0</v>
      </c>
      <c r="Z65" s="190">
        <f t="shared" si="75"/>
        <v>0</v>
      </c>
      <c r="AA65" s="190">
        <f t="shared" si="76"/>
        <v>0</v>
      </c>
      <c r="AB65" s="253"/>
      <c r="AC65" s="190">
        <f t="shared" si="77"/>
        <v>0</v>
      </c>
      <c r="AD65" s="200">
        <f t="shared" si="36"/>
        <v>0</v>
      </c>
      <c r="AE65" s="81"/>
      <c r="AF65" s="82"/>
      <c r="AG65" s="192">
        <f t="shared" si="78"/>
        <v>0</v>
      </c>
      <c r="AH65" s="193">
        <f t="shared" si="79"/>
        <v>0</v>
      </c>
      <c r="AI65" s="190">
        <f t="shared" si="37"/>
        <v>0</v>
      </c>
      <c r="AJ65" s="192">
        <f t="shared" si="38"/>
        <v>0</v>
      </c>
      <c r="AK65" s="83"/>
      <c r="AL65" s="192">
        <f t="shared" si="80"/>
        <v>0</v>
      </c>
      <c r="AM65" s="194">
        <f t="shared" ca="1" si="40"/>
        <v>0</v>
      </c>
      <c r="AN65" s="83"/>
      <c r="AO65" s="84"/>
      <c r="AP65" s="84"/>
      <c r="AQ65" s="84"/>
      <c r="AR65" s="84"/>
      <c r="AS65" s="84"/>
      <c r="AT65" s="84"/>
      <c r="AU65" s="84"/>
      <c r="AV65" s="84"/>
      <c r="AW65" s="84"/>
      <c r="AX65" s="84"/>
      <c r="AY65" s="84"/>
      <c r="AZ65" s="84"/>
      <c r="BA65" s="84"/>
      <c r="BB65" s="84"/>
      <c r="BC65" s="84"/>
      <c r="BD65" s="84"/>
      <c r="BE65" s="84"/>
      <c r="BF65" s="85"/>
      <c r="BG65" s="195">
        <f t="shared" ca="1" si="41"/>
        <v>0</v>
      </c>
      <c r="BH65" s="195">
        <f t="shared" ca="1" si="42"/>
        <v>0</v>
      </c>
      <c r="BI65" s="196">
        <f t="shared" ca="1" si="43"/>
        <v>0</v>
      </c>
      <c r="BJ65" s="192">
        <f t="shared" si="44"/>
        <v>0</v>
      </c>
      <c r="BK65" s="192">
        <f t="shared" si="86"/>
        <v>0</v>
      </c>
      <c r="BL65" s="192">
        <f t="shared" si="46"/>
        <v>0</v>
      </c>
      <c r="BM65" s="192">
        <f t="shared" si="47"/>
        <v>0</v>
      </c>
      <c r="BN65" s="192">
        <f t="shared" si="48"/>
        <v>0</v>
      </c>
      <c r="BO65" s="192">
        <f t="shared" si="49"/>
        <v>0</v>
      </c>
      <c r="BP65" s="192">
        <f t="shared" si="50"/>
        <v>0</v>
      </c>
      <c r="BQ65" s="192">
        <f t="shared" si="51"/>
        <v>0</v>
      </c>
      <c r="BR65" s="192">
        <f t="shared" si="52"/>
        <v>0</v>
      </c>
      <c r="BS65" s="192">
        <f t="shared" si="53"/>
        <v>0</v>
      </c>
      <c r="BT65" s="192">
        <f t="shared" si="54"/>
        <v>0</v>
      </c>
      <c r="BU65" s="192">
        <f t="shared" si="55"/>
        <v>0</v>
      </c>
      <c r="BV65" s="192">
        <f t="shared" si="56"/>
        <v>0</v>
      </c>
      <c r="BW65" s="192">
        <f t="shared" si="57"/>
        <v>0</v>
      </c>
      <c r="BX65" s="192">
        <f t="shared" si="58"/>
        <v>0</v>
      </c>
      <c r="BY65" s="192">
        <f t="shared" si="59"/>
        <v>0</v>
      </c>
      <c r="BZ65" s="192">
        <f t="shared" si="60"/>
        <v>0</v>
      </c>
      <c r="CA65" s="192">
        <f t="shared" si="61"/>
        <v>0</v>
      </c>
      <c r="CB65" s="192">
        <f t="shared" si="62"/>
        <v>0</v>
      </c>
      <c r="CC65" s="192">
        <f t="shared" ca="1" si="81"/>
        <v>0</v>
      </c>
      <c r="CD65" s="192">
        <f t="shared" ca="1" si="82"/>
        <v>0</v>
      </c>
      <c r="CE65" s="86"/>
      <c r="CF65" s="80"/>
      <c r="CG65" s="192" t="str">
        <f t="shared" si="83"/>
        <v/>
      </c>
      <c r="CH65" s="192" t="str">
        <f t="shared" si="63"/>
        <v/>
      </c>
      <c r="CI65" s="192" t="str">
        <f t="shared" si="84"/>
        <v/>
      </c>
      <c r="CJ65" s="192">
        <f t="shared" si="85"/>
        <v>0</v>
      </c>
    </row>
    <row r="66" spans="1:88" x14ac:dyDescent="0.3">
      <c r="A66" s="197">
        <f>ROWS($12:66)-1</f>
        <v>54</v>
      </c>
      <c r="B66" s="75"/>
      <c r="C66" s="76"/>
      <c r="D66" s="76"/>
      <c r="E66" s="77"/>
      <c r="F66" s="78"/>
      <c r="G66" s="79"/>
      <c r="H66" s="198">
        <f t="shared" si="65"/>
        <v>0</v>
      </c>
      <c r="I66" s="199">
        <f t="shared" si="27"/>
        <v>0</v>
      </c>
      <c r="J66" s="190">
        <f t="shared" si="66"/>
        <v>0</v>
      </c>
      <c r="K66" s="190">
        <f t="shared" si="67"/>
        <v>0</v>
      </c>
      <c r="L66" s="190">
        <f t="shared" si="68"/>
        <v>0</v>
      </c>
      <c r="M66" s="190">
        <f t="shared" si="29"/>
        <v>0</v>
      </c>
      <c r="N66" s="190">
        <f t="shared" si="30"/>
        <v>0</v>
      </c>
      <c r="O66" s="190">
        <f t="shared" si="31"/>
        <v>0</v>
      </c>
      <c r="P66" s="190">
        <f t="shared" si="69"/>
        <v>0</v>
      </c>
      <c r="Q66" s="190">
        <f t="shared" si="70"/>
        <v>0</v>
      </c>
      <c r="R66" s="190">
        <f t="shared" si="71"/>
        <v>0</v>
      </c>
      <c r="S66" s="80"/>
      <c r="T66" s="190">
        <f t="shared" si="72"/>
        <v>0</v>
      </c>
      <c r="U66" s="190">
        <f t="shared" si="32"/>
        <v>0</v>
      </c>
      <c r="V66" s="190">
        <f t="shared" si="33"/>
        <v>0</v>
      </c>
      <c r="W66" s="190">
        <f t="shared" si="73"/>
        <v>0</v>
      </c>
      <c r="X66" s="190">
        <f t="shared" si="34"/>
        <v>0</v>
      </c>
      <c r="Y66" s="190">
        <f t="shared" si="74"/>
        <v>0</v>
      </c>
      <c r="Z66" s="190">
        <f t="shared" si="75"/>
        <v>0</v>
      </c>
      <c r="AA66" s="190">
        <f t="shared" si="76"/>
        <v>0</v>
      </c>
      <c r="AB66" s="253"/>
      <c r="AC66" s="190">
        <f t="shared" si="77"/>
        <v>0</v>
      </c>
      <c r="AD66" s="200">
        <f t="shared" si="36"/>
        <v>0</v>
      </c>
      <c r="AE66" s="81"/>
      <c r="AF66" s="82"/>
      <c r="AG66" s="192">
        <f t="shared" si="78"/>
        <v>0</v>
      </c>
      <c r="AH66" s="193">
        <f t="shared" si="79"/>
        <v>0</v>
      </c>
      <c r="AI66" s="190">
        <f t="shared" si="37"/>
        <v>0</v>
      </c>
      <c r="AJ66" s="192">
        <f t="shared" si="38"/>
        <v>0</v>
      </c>
      <c r="AK66" s="83"/>
      <c r="AL66" s="192">
        <f t="shared" si="80"/>
        <v>0</v>
      </c>
      <c r="AM66" s="194">
        <f t="shared" ca="1" si="40"/>
        <v>0</v>
      </c>
      <c r="AN66" s="83"/>
      <c r="AO66" s="84"/>
      <c r="AP66" s="84"/>
      <c r="AQ66" s="84"/>
      <c r="AR66" s="84"/>
      <c r="AS66" s="84"/>
      <c r="AT66" s="84"/>
      <c r="AU66" s="84"/>
      <c r="AV66" s="84"/>
      <c r="AW66" s="84"/>
      <c r="AX66" s="84"/>
      <c r="AY66" s="84"/>
      <c r="AZ66" s="84"/>
      <c r="BA66" s="84"/>
      <c r="BB66" s="84"/>
      <c r="BC66" s="84"/>
      <c r="BD66" s="84"/>
      <c r="BE66" s="84"/>
      <c r="BF66" s="85"/>
      <c r="BG66" s="195">
        <f t="shared" ca="1" si="41"/>
        <v>0</v>
      </c>
      <c r="BH66" s="195">
        <f t="shared" ca="1" si="42"/>
        <v>0</v>
      </c>
      <c r="BI66" s="196">
        <f t="shared" ca="1" si="43"/>
        <v>0</v>
      </c>
      <c r="BJ66" s="192">
        <f t="shared" si="44"/>
        <v>0</v>
      </c>
      <c r="BK66" s="192">
        <f t="shared" si="86"/>
        <v>0</v>
      </c>
      <c r="BL66" s="192">
        <f t="shared" si="46"/>
        <v>0</v>
      </c>
      <c r="BM66" s="192">
        <f t="shared" si="47"/>
        <v>0</v>
      </c>
      <c r="BN66" s="192">
        <f t="shared" si="48"/>
        <v>0</v>
      </c>
      <c r="BO66" s="192">
        <f t="shared" si="49"/>
        <v>0</v>
      </c>
      <c r="BP66" s="192">
        <f t="shared" si="50"/>
        <v>0</v>
      </c>
      <c r="BQ66" s="192">
        <f t="shared" si="51"/>
        <v>0</v>
      </c>
      <c r="BR66" s="192">
        <f t="shared" si="52"/>
        <v>0</v>
      </c>
      <c r="BS66" s="192">
        <f t="shared" si="53"/>
        <v>0</v>
      </c>
      <c r="BT66" s="192">
        <f t="shared" si="54"/>
        <v>0</v>
      </c>
      <c r="BU66" s="192">
        <f t="shared" si="55"/>
        <v>0</v>
      </c>
      <c r="BV66" s="192">
        <f t="shared" si="56"/>
        <v>0</v>
      </c>
      <c r="BW66" s="192">
        <f t="shared" si="57"/>
        <v>0</v>
      </c>
      <c r="BX66" s="192">
        <f t="shared" si="58"/>
        <v>0</v>
      </c>
      <c r="BY66" s="192">
        <f t="shared" si="59"/>
        <v>0</v>
      </c>
      <c r="BZ66" s="192">
        <f t="shared" si="60"/>
        <v>0</v>
      </c>
      <c r="CA66" s="192">
        <f t="shared" si="61"/>
        <v>0</v>
      </c>
      <c r="CB66" s="192">
        <f t="shared" si="62"/>
        <v>0</v>
      </c>
      <c r="CC66" s="192">
        <f t="shared" ca="1" si="81"/>
        <v>0</v>
      </c>
      <c r="CD66" s="192">
        <f t="shared" ca="1" si="82"/>
        <v>0</v>
      </c>
      <c r="CE66" s="86"/>
      <c r="CF66" s="80"/>
      <c r="CG66" s="192" t="str">
        <f t="shared" si="83"/>
        <v/>
      </c>
      <c r="CH66" s="192" t="str">
        <f t="shared" si="63"/>
        <v/>
      </c>
      <c r="CI66" s="192" t="str">
        <f t="shared" si="84"/>
        <v/>
      </c>
      <c r="CJ66" s="192">
        <f t="shared" si="85"/>
        <v>0</v>
      </c>
    </row>
    <row r="67" spans="1:88" x14ac:dyDescent="0.3">
      <c r="A67" s="197">
        <f>ROWS($12:67)-1</f>
        <v>55</v>
      </c>
      <c r="B67" s="75"/>
      <c r="C67" s="76"/>
      <c r="D67" s="76"/>
      <c r="E67" s="77"/>
      <c r="F67" s="78"/>
      <c r="G67" s="79"/>
      <c r="H67" s="198">
        <f t="shared" si="65"/>
        <v>0</v>
      </c>
      <c r="I67" s="199">
        <f t="shared" si="27"/>
        <v>0</v>
      </c>
      <c r="J67" s="190">
        <f t="shared" si="66"/>
        <v>0</v>
      </c>
      <c r="K67" s="190">
        <f t="shared" si="67"/>
        <v>0</v>
      </c>
      <c r="L67" s="190">
        <f t="shared" si="68"/>
        <v>0</v>
      </c>
      <c r="M67" s="190">
        <f t="shared" si="29"/>
        <v>0</v>
      </c>
      <c r="N67" s="190">
        <f t="shared" si="30"/>
        <v>0</v>
      </c>
      <c r="O67" s="190">
        <f t="shared" si="31"/>
        <v>0</v>
      </c>
      <c r="P67" s="190">
        <f t="shared" si="69"/>
        <v>0</v>
      </c>
      <c r="Q67" s="190">
        <f t="shared" si="70"/>
        <v>0</v>
      </c>
      <c r="R67" s="190">
        <f t="shared" si="71"/>
        <v>0</v>
      </c>
      <c r="S67" s="80"/>
      <c r="T67" s="190">
        <f t="shared" si="72"/>
        <v>0</v>
      </c>
      <c r="U67" s="190">
        <f t="shared" si="32"/>
        <v>0</v>
      </c>
      <c r="V67" s="190">
        <f t="shared" si="33"/>
        <v>0</v>
      </c>
      <c r="W67" s="190">
        <f t="shared" si="73"/>
        <v>0</v>
      </c>
      <c r="X67" s="190">
        <f t="shared" si="34"/>
        <v>0</v>
      </c>
      <c r="Y67" s="190">
        <f t="shared" si="74"/>
        <v>0</v>
      </c>
      <c r="Z67" s="190">
        <f t="shared" si="75"/>
        <v>0</v>
      </c>
      <c r="AA67" s="190">
        <f t="shared" si="76"/>
        <v>0</v>
      </c>
      <c r="AB67" s="253"/>
      <c r="AC67" s="190">
        <f t="shared" si="77"/>
        <v>0</v>
      </c>
      <c r="AD67" s="200">
        <f t="shared" si="36"/>
        <v>0</v>
      </c>
      <c r="AE67" s="81"/>
      <c r="AF67" s="82"/>
      <c r="AG67" s="192">
        <f t="shared" si="78"/>
        <v>0</v>
      </c>
      <c r="AH67" s="193">
        <f t="shared" si="79"/>
        <v>0</v>
      </c>
      <c r="AI67" s="190">
        <f t="shared" si="37"/>
        <v>0</v>
      </c>
      <c r="AJ67" s="192">
        <f t="shared" si="38"/>
        <v>0</v>
      </c>
      <c r="AK67" s="83"/>
      <c r="AL67" s="192">
        <f t="shared" si="80"/>
        <v>0</v>
      </c>
      <c r="AM67" s="194">
        <f t="shared" ca="1" si="40"/>
        <v>0</v>
      </c>
      <c r="AN67" s="83"/>
      <c r="AO67" s="84"/>
      <c r="AP67" s="84"/>
      <c r="AQ67" s="84"/>
      <c r="AR67" s="84"/>
      <c r="AS67" s="84"/>
      <c r="AT67" s="84"/>
      <c r="AU67" s="84"/>
      <c r="AV67" s="84"/>
      <c r="AW67" s="84"/>
      <c r="AX67" s="84"/>
      <c r="AY67" s="84"/>
      <c r="AZ67" s="84"/>
      <c r="BA67" s="84"/>
      <c r="BB67" s="84"/>
      <c r="BC67" s="84"/>
      <c r="BD67" s="84"/>
      <c r="BE67" s="84"/>
      <c r="BF67" s="85"/>
      <c r="BG67" s="195">
        <f t="shared" ca="1" si="41"/>
        <v>0</v>
      </c>
      <c r="BH67" s="195">
        <f t="shared" ca="1" si="42"/>
        <v>0</v>
      </c>
      <c r="BI67" s="196">
        <f t="shared" ca="1" si="43"/>
        <v>0</v>
      </c>
      <c r="BJ67" s="192">
        <f t="shared" si="44"/>
        <v>0</v>
      </c>
      <c r="BK67" s="192">
        <f t="shared" si="86"/>
        <v>0</v>
      </c>
      <c r="BL67" s="192">
        <f t="shared" si="46"/>
        <v>0</v>
      </c>
      <c r="BM67" s="192">
        <f t="shared" si="47"/>
        <v>0</v>
      </c>
      <c r="BN67" s="192">
        <f t="shared" si="48"/>
        <v>0</v>
      </c>
      <c r="BO67" s="192">
        <f t="shared" si="49"/>
        <v>0</v>
      </c>
      <c r="BP67" s="192">
        <f t="shared" si="50"/>
        <v>0</v>
      </c>
      <c r="BQ67" s="192">
        <f t="shared" si="51"/>
        <v>0</v>
      </c>
      <c r="BR67" s="192">
        <f t="shared" si="52"/>
        <v>0</v>
      </c>
      <c r="BS67" s="192">
        <f t="shared" si="53"/>
        <v>0</v>
      </c>
      <c r="BT67" s="192">
        <f t="shared" si="54"/>
        <v>0</v>
      </c>
      <c r="BU67" s="192">
        <f t="shared" si="55"/>
        <v>0</v>
      </c>
      <c r="BV67" s="192">
        <f t="shared" si="56"/>
        <v>0</v>
      </c>
      <c r="BW67" s="192">
        <f t="shared" si="57"/>
        <v>0</v>
      </c>
      <c r="BX67" s="192">
        <f t="shared" si="58"/>
        <v>0</v>
      </c>
      <c r="BY67" s="192">
        <f t="shared" si="59"/>
        <v>0</v>
      </c>
      <c r="BZ67" s="192">
        <f t="shared" si="60"/>
        <v>0</v>
      </c>
      <c r="CA67" s="192">
        <f t="shared" si="61"/>
        <v>0</v>
      </c>
      <c r="CB67" s="192">
        <f t="shared" si="62"/>
        <v>0</v>
      </c>
      <c r="CC67" s="192">
        <f t="shared" ca="1" si="81"/>
        <v>0</v>
      </c>
      <c r="CD67" s="192">
        <f t="shared" ca="1" si="82"/>
        <v>0</v>
      </c>
      <c r="CE67" s="86"/>
      <c r="CF67" s="80"/>
      <c r="CG67" s="192" t="str">
        <f t="shared" si="83"/>
        <v/>
      </c>
      <c r="CH67" s="192" t="str">
        <f t="shared" si="63"/>
        <v/>
      </c>
      <c r="CI67" s="192" t="str">
        <f t="shared" si="84"/>
        <v/>
      </c>
      <c r="CJ67" s="192">
        <f t="shared" si="85"/>
        <v>0</v>
      </c>
    </row>
    <row r="68" spans="1:88" x14ac:dyDescent="0.3">
      <c r="A68" s="197">
        <f>ROWS($12:68)-1</f>
        <v>56</v>
      </c>
      <c r="B68" s="75"/>
      <c r="C68" s="76"/>
      <c r="D68" s="76"/>
      <c r="E68" s="77"/>
      <c r="F68" s="78"/>
      <c r="G68" s="79"/>
      <c r="H68" s="198">
        <f t="shared" si="65"/>
        <v>0</v>
      </c>
      <c r="I68" s="199">
        <f t="shared" si="27"/>
        <v>0</v>
      </c>
      <c r="J68" s="190">
        <f t="shared" si="66"/>
        <v>0</v>
      </c>
      <c r="K68" s="190">
        <f t="shared" si="67"/>
        <v>0</v>
      </c>
      <c r="L68" s="190">
        <f t="shared" si="68"/>
        <v>0</v>
      </c>
      <c r="M68" s="190">
        <f t="shared" si="29"/>
        <v>0</v>
      </c>
      <c r="N68" s="190">
        <f t="shared" si="30"/>
        <v>0</v>
      </c>
      <c r="O68" s="190">
        <f t="shared" si="31"/>
        <v>0</v>
      </c>
      <c r="P68" s="190">
        <f t="shared" si="69"/>
        <v>0</v>
      </c>
      <c r="Q68" s="190">
        <f t="shared" si="70"/>
        <v>0</v>
      </c>
      <c r="R68" s="190">
        <f t="shared" si="71"/>
        <v>0</v>
      </c>
      <c r="S68" s="80"/>
      <c r="T68" s="190">
        <f t="shared" si="72"/>
        <v>0</v>
      </c>
      <c r="U68" s="190">
        <f t="shared" si="32"/>
        <v>0</v>
      </c>
      <c r="V68" s="190">
        <f t="shared" si="33"/>
        <v>0</v>
      </c>
      <c r="W68" s="190">
        <f t="shared" si="73"/>
        <v>0</v>
      </c>
      <c r="X68" s="190">
        <f t="shared" si="34"/>
        <v>0</v>
      </c>
      <c r="Y68" s="190">
        <f t="shared" si="74"/>
        <v>0</v>
      </c>
      <c r="Z68" s="190">
        <f t="shared" si="75"/>
        <v>0</v>
      </c>
      <c r="AA68" s="190">
        <f t="shared" si="76"/>
        <v>0</v>
      </c>
      <c r="AB68" s="253"/>
      <c r="AC68" s="190">
        <f t="shared" si="77"/>
        <v>0</v>
      </c>
      <c r="AD68" s="200">
        <f t="shared" si="36"/>
        <v>0</v>
      </c>
      <c r="AE68" s="81"/>
      <c r="AF68" s="82"/>
      <c r="AG68" s="192">
        <f t="shared" si="78"/>
        <v>0</v>
      </c>
      <c r="AH68" s="193">
        <f t="shared" si="79"/>
        <v>0</v>
      </c>
      <c r="AI68" s="190">
        <f t="shared" si="37"/>
        <v>0</v>
      </c>
      <c r="AJ68" s="192">
        <f t="shared" si="38"/>
        <v>0</v>
      </c>
      <c r="AK68" s="83"/>
      <c r="AL68" s="192">
        <f t="shared" si="80"/>
        <v>0</v>
      </c>
      <c r="AM68" s="194">
        <f t="shared" ca="1" si="40"/>
        <v>0</v>
      </c>
      <c r="AN68" s="83"/>
      <c r="AO68" s="84"/>
      <c r="AP68" s="84"/>
      <c r="AQ68" s="84"/>
      <c r="AR68" s="84"/>
      <c r="AS68" s="84"/>
      <c r="AT68" s="84"/>
      <c r="AU68" s="84"/>
      <c r="AV68" s="84"/>
      <c r="AW68" s="84"/>
      <c r="AX68" s="84"/>
      <c r="AY68" s="84"/>
      <c r="AZ68" s="84"/>
      <c r="BA68" s="84"/>
      <c r="BB68" s="84"/>
      <c r="BC68" s="84"/>
      <c r="BD68" s="84"/>
      <c r="BE68" s="84"/>
      <c r="BF68" s="85"/>
      <c r="BG68" s="195">
        <f t="shared" ca="1" si="41"/>
        <v>0</v>
      </c>
      <c r="BH68" s="195">
        <f t="shared" ca="1" si="42"/>
        <v>0</v>
      </c>
      <c r="BI68" s="196">
        <f t="shared" ca="1" si="43"/>
        <v>0</v>
      </c>
      <c r="BJ68" s="192">
        <f t="shared" si="44"/>
        <v>0</v>
      </c>
      <c r="BK68" s="192">
        <f t="shared" si="86"/>
        <v>0</v>
      </c>
      <c r="BL68" s="192">
        <f t="shared" si="46"/>
        <v>0</v>
      </c>
      <c r="BM68" s="192">
        <f t="shared" si="47"/>
        <v>0</v>
      </c>
      <c r="BN68" s="192">
        <f t="shared" si="48"/>
        <v>0</v>
      </c>
      <c r="BO68" s="192">
        <f t="shared" si="49"/>
        <v>0</v>
      </c>
      <c r="BP68" s="192">
        <f t="shared" si="50"/>
        <v>0</v>
      </c>
      <c r="BQ68" s="192">
        <f t="shared" si="51"/>
        <v>0</v>
      </c>
      <c r="BR68" s="192">
        <f t="shared" si="52"/>
        <v>0</v>
      </c>
      <c r="BS68" s="192">
        <f t="shared" si="53"/>
        <v>0</v>
      </c>
      <c r="BT68" s="192">
        <f t="shared" si="54"/>
        <v>0</v>
      </c>
      <c r="BU68" s="192">
        <f t="shared" si="55"/>
        <v>0</v>
      </c>
      <c r="BV68" s="192">
        <f t="shared" si="56"/>
        <v>0</v>
      </c>
      <c r="BW68" s="192">
        <f t="shared" si="57"/>
        <v>0</v>
      </c>
      <c r="BX68" s="192">
        <f t="shared" si="58"/>
        <v>0</v>
      </c>
      <c r="BY68" s="192">
        <f t="shared" si="59"/>
        <v>0</v>
      </c>
      <c r="BZ68" s="192">
        <f t="shared" si="60"/>
        <v>0</v>
      </c>
      <c r="CA68" s="192">
        <f t="shared" si="61"/>
        <v>0</v>
      </c>
      <c r="CB68" s="192">
        <f t="shared" si="62"/>
        <v>0</v>
      </c>
      <c r="CC68" s="192">
        <f t="shared" ca="1" si="81"/>
        <v>0</v>
      </c>
      <c r="CD68" s="192">
        <f t="shared" ca="1" si="82"/>
        <v>0</v>
      </c>
      <c r="CE68" s="86"/>
      <c r="CF68" s="80"/>
      <c r="CG68" s="192" t="str">
        <f t="shared" si="83"/>
        <v/>
      </c>
      <c r="CH68" s="192" t="str">
        <f t="shared" si="63"/>
        <v/>
      </c>
      <c r="CI68" s="192" t="str">
        <f t="shared" si="84"/>
        <v/>
      </c>
      <c r="CJ68" s="192">
        <f t="shared" si="85"/>
        <v>0</v>
      </c>
    </row>
    <row r="69" spans="1:88" x14ac:dyDescent="0.3">
      <c r="A69" s="197">
        <f>ROWS($12:69)-1</f>
        <v>57</v>
      </c>
      <c r="B69" s="75"/>
      <c r="C69" s="76"/>
      <c r="D69" s="76"/>
      <c r="E69" s="77"/>
      <c r="F69" s="78"/>
      <c r="G69" s="79"/>
      <c r="H69" s="198">
        <f t="shared" si="65"/>
        <v>0</v>
      </c>
      <c r="I69" s="199">
        <f t="shared" si="27"/>
        <v>0</v>
      </c>
      <c r="J69" s="190">
        <f t="shared" si="66"/>
        <v>0</v>
      </c>
      <c r="K69" s="190">
        <f t="shared" si="67"/>
        <v>0</v>
      </c>
      <c r="L69" s="190">
        <f t="shared" si="68"/>
        <v>0</v>
      </c>
      <c r="M69" s="190">
        <f t="shared" si="29"/>
        <v>0</v>
      </c>
      <c r="N69" s="190">
        <f t="shared" si="30"/>
        <v>0</v>
      </c>
      <c r="O69" s="190">
        <f t="shared" si="31"/>
        <v>0</v>
      </c>
      <c r="P69" s="190">
        <f t="shared" si="69"/>
        <v>0</v>
      </c>
      <c r="Q69" s="190">
        <f t="shared" si="70"/>
        <v>0</v>
      </c>
      <c r="R69" s="190">
        <f t="shared" si="71"/>
        <v>0</v>
      </c>
      <c r="S69" s="80"/>
      <c r="T69" s="190">
        <f t="shared" si="72"/>
        <v>0</v>
      </c>
      <c r="U69" s="190">
        <f t="shared" si="32"/>
        <v>0</v>
      </c>
      <c r="V69" s="190">
        <f t="shared" si="33"/>
        <v>0</v>
      </c>
      <c r="W69" s="190">
        <f t="shared" si="73"/>
        <v>0</v>
      </c>
      <c r="X69" s="190">
        <f t="shared" si="34"/>
        <v>0</v>
      </c>
      <c r="Y69" s="190">
        <f t="shared" si="74"/>
        <v>0</v>
      </c>
      <c r="Z69" s="190">
        <f t="shared" si="75"/>
        <v>0</v>
      </c>
      <c r="AA69" s="190">
        <f t="shared" si="76"/>
        <v>0</v>
      </c>
      <c r="AB69" s="253"/>
      <c r="AC69" s="190">
        <f t="shared" si="77"/>
        <v>0</v>
      </c>
      <c r="AD69" s="200">
        <f t="shared" si="36"/>
        <v>0</v>
      </c>
      <c r="AE69" s="81"/>
      <c r="AF69" s="82"/>
      <c r="AG69" s="192">
        <f t="shared" si="78"/>
        <v>0</v>
      </c>
      <c r="AH69" s="193">
        <f t="shared" si="79"/>
        <v>0</v>
      </c>
      <c r="AI69" s="190">
        <f t="shared" si="37"/>
        <v>0</v>
      </c>
      <c r="AJ69" s="192">
        <f t="shared" si="38"/>
        <v>0</v>
      </c>
      <c r="AK69" s="83"/>
      <c r="AL69" s="192">
        <f t="shared" si="80"/>
        <v>0</v>
      </c>
      <c r="AM69" s="194">
        <f t="shared" ca="1" si="40"/>
        <v>0</v>
      </c>
      <c r="AN69" s="83"/>
      <c r="AO69" s="84"/>
      <c r="AP69" s="84"/>
      <c r="AQ69" s="84"/>
      <c r="AR69" s="84"/>
      <c r="AS69" s="84"/>
      <c r="AT69" s="84"/>
      <c r="AU69" s="84"/>
      <c r="AV69" s="84"/>
      <c r="AW69" s="84"/>
      <c r="AX69" s="84"/>
      <c r="AY69" s="84"/>
      <c r="AZ69" s="84"/>
      <c r="BA69" s="84"/>
      <c r="BB69" s="84"/>
      <c r="BC69" s="84"/>
      <c r="BD69" s="84"/>
      <c r="BE69" s="84"/>
      <c r="BF69" s="85"/>
      <c r="BG69" s="195">
        <f t="shared" ca="1" si="41"/>
        <v>0</v>
      </c>
      <c r="BH69" s="195">
        <f t="shared" ca="1" si="42"/>
        <v>0</v>
      </c>
      <c r="BI69" s="196">
        <f t="shared" ca="1" si="43"/>
        <v>0</v>
      </c>
      <c r="BJ69" s="192">
        <f t="shared" si="44"/>
        <v>0</v>
      </c>
      <c r="BK69" s="192">
        <f t="shared" si="86"/>
        <v>0</v>
      </c>
      <c r="BL69" s="192">
        <f t="shared" si="46"/>
        <v>0</v>
      </c>
      <c r="BM69" s="192">
        <f t="shared" si="47"/>
        <v>0</v>
      </c>
      <c r="BN69" s="192">
        <f t="shared" si="48"/>
        <v>0</v>
      </c>
      <c r="BO69" s="192">
        <f t="shared" si="49"/>
        <v>0</v>
      </c>
      <c r="BP69" s="192">
        <f t="shared" si="50"/>
        <v>0</v>
      </c>
      <c r="BQ69" s="192">
        <f t="shared" si="51"/>
        <v>0</v>
      </c>
      <c r="BR69" s="192">
        <f t="shared" si="52"/>
        <v>0</v>
      </c>
      <c r="BS69" s="192">
        <f t="shared" si="53"/>
        <v>0</v>
      </c>
      <c r="BT69" s="192">
        <f t="shared" si="54"/>
        <v>0</v>
      </c>
      <c r="BU69" s="192">
        <f t="shared" si="55"/>
        <v>0</v>
      </c>
      <c r="BV69" s="192">
        <f t="shared" si="56"/>
        <v>0</v>
      </c>
      <c r="BW69" s="192">
        <f t="shared" si="57"/>
        <v>0</v>
      </c>
      <c r="BX69" s="192">
        <f t="shared" si="58"/>
        <v>0</v>
      </c>
      <c r="BY69" s="192">
        <f t="shared" si="59"/>
        <v>0</v>
      </c>
      <c r="BZ69" s="192">
        <f t="shared" si="60"/>
        <v>0</v>
      </c>
      <c r="CA69" s="192">
        <f t="shared" si="61"/>
        <v>0</v>
      </c>
      <c r="CB69" s="192">
        <f t="shared" si="62"/>
        <v>0</v>
      </c>
      <c r="CC69" s="192">
        <f t="shared" ca="1" si="81"/>
        <v>0</v>
      </c>
      <c r="CD69" s="192">
        <f t="shared" ca="1" si="82"/>
        <v>0</v>
      </c>
      <c r="CE69" s="86"/>
      <c r="CF69" s="80"/>
      <c r="CG69" s="192" t="str">
        <f t="shared" si="83"/>
        <v/>
      </c>
      <c r="CH69" s="192" t="str">
        <f t="shared" si="63"/>
        <v/>
      </c>
      <c r="CI69" s="192" t="str">
        <f t="shared" si="84"/>
        <v/>
      </c>
      <c r="CJ69" s="192">
        <f t="shared" si="85"/>
        <v>0</v>
      </c>
    </row>
    <row r="70" spans="1:88" x14ac:dyDescent="0.3">
      <c r="A70" s="197">
        <f>ROWS($12:70)-1</f>
        <v>58</v>
      </c>
      <c r="B70" s="75"/>
      <c r="C70" s="76"/>
      <c r="D70" s="76"/>
      <c r="E70" s="77"/>
      <c r="F70" s="78"/>
      <c r="G70" s="79"/>
      <c r="H70" s="198">
        <f t="shared" si="65"/>
        <v>0</v>
      </c>
      <c r="I70" s="199">
        <f t="shared" si="27"/>
        <v>0</v>
      </c>
      <c r="J70" s="190">
        <f t="shared" si="66"/>
        <v>0</v>
      </c>
      <c r="K70" s="190">
        <f t="shared" si="67"/>
        <v>0</v>
      </c>
      <c r="L70" s="190">
        <f t="shared" si="68"/>
        <v>0</v>
      </c>
      <c r="M70" s="190">
        <f t="shared" si="29"/>
        <v>0</v>
      </c>
      <c r="N70" s="190">
        <f t="shared" si="30"/>
        <v>0</v>
      </c>
      <c r="O70" s="190">
        <f t="shared" si="31"/>
        <v>0</v>
      </c>
      <c r="P70" s="190">
        <f t="shared" si="69"/>
        <v>0</v>
      </c>
      <c r="Q70" s="190">
        <f t="shared" si="70"/>
        <v>0</v>
      </c>
      <c r="R70" s="190">
        <f t="shared" si="71"/>
        <v>0</v>
      </c>
      <c r="S70" s="80"/>
      <c r="T70" s="190">
        <f t="shared" si="72"/>
        <v>0</v>
      </c>
      <c r="U70" s="190">
        <f t="shared" si="32"/>
        <v>0</v>
      </c>
      <c r="V70" s="190">
        <f t="shared" si="33"/>
        <v>0</v>
      </c>
      <c r="W70" s="190">
        <f t="shared" si="73"/>
        <v>0</v>
      </c>
      <c r="X70" s="190">
        <f t="shared" si="34"/>
        <v>0</v>
      </c>
      <c r="Y70" s="190">
        <f t="shared" si="74"/>
        <v>0</v>
      </c>
      <c r="Z70" s="190">
        <f t="shared" si="75"/>
        <v>0</v>
      </c>
      <c r="AA70" s="190">
        <f t="shared" si="76"/>
        <v>0</v>
      </c>
      <c r="AB70" s="253"/>
      <c r="AC70" s="190">
        <f t="shared" si="77"/>
        <v>0</v>
      </c>
      <c r="AD70" s="200">
        <f t="shared" si="36"/>
        <v>0</v>
      </c>
      <c r="AE70" s="81"/>
      <c r="AF70" s="82"/>
      <c r="AG70" s="192">
        <f t="shared" si="78"/>
        <v>0</v>
      </c>
      <c r="AH70" s="193">
        <f t="shared" si="79"/>
        <v>0</v>
      </c>
      <c r="AI70" s="190">
        <f t="shared" si="37"/>
        <v>0</v>
      </c>
      <c r="AJ70" s="192">
        <f t="shared" si="38"/>
        <v>0</v>
      </c>
      <c r="AK70" s="83"/>
      <c r="AL70" s="192">
        <f t="shared" si="80"/>
        <v>0</v>
      </c>
      <c r="AM70" s="194">
        <f t="shared" ca="1" si="40"/>
        <v>0</v>
      </c>
      <c r="AN70" s="83"/>
      <c r="AO70" s="84"/>
      <c r="AP70" s="84"/>
      <c r="AQ70" s="84"/>
      <c r="AR70" s="84"/>
      <c r="AS70" s="84"/>
      <c r="AT70" s="84"/>
      <c r="AU70" s="84"/>
      <c r="AV70" s="84"/>
      <c r="AW70" s="84"/>
      <c r="AX70" s="84"/>
      <c r="AY70" s="84"/>
      <c r="AZ70" s="84"/>
      <c r="BA70" s="84"/>
      <c r="BB70" s="84"/>
      <c r="BC70" s="84"/>
      <c r="BD70" s="84"/>
      <c r="BE70" s="84"/>
      <c r="BF70" s="85"/>
      <c r="BG70" s="195">
        <f t="shared" ca="1" si="41"/>
        <v>0</v>
      </c>
      <c r="BH70" s="195">
        <f t="shared" ca="1" si="42"/>
        <v>0</v>
      </c>
      <c r="BI70" s="196">
        <f t="shared" ca="1" si="43"/>
        <v>0</v>
      </c>
      <c r="BJ70" s="192">
        <f t="shared" si="44"/>
        <v>0</v>
      </c>
      <c r="BK70" s="192">
        <f t="shared" si="86"/>
        <v>0</v>
      </c>
      <c r="BL70" s="192">
        <f t="shared" si="46"/>
        <v>0</v>
      </c>
      <c r="BM70" s="192">
        <f t="shared" si="47"/>
        <v>0</v>
      </c>
      <c r="BN70" s="192">
        <f t="shared" si="48"/>
        <v>0</v>
      </c>
      <c r="BO70" s="192">
        <f t="shared" si="49"/>
        <v>0</v>
      </c>
      <c r="BP70" s="192">
        <f t="shared" si="50"/>
        <v>0</v>
      </c>
      <c r="BQ70" s="192">
        <f t="shared" si="51"/>
        <v>0</v>
      </c>
      <c r="BR70" s="192">
        <f t="shared" si="52"/>
        <v>0</v>
      </c>
      <c r="BS70" s="192">
        <f t="shared" si="53"/>
        <v>0</v>
      </c>
      <c r="BT70" s="192">
        <f t="shared" si="54"/>
        <v>0</v>
      </c>
      <c r="BU70" s="192">
        <f t="shared" si="55"/>
        <v>0</v>
      </c>
      <c r="BV70" s="192">
        <f t="shared" si="56"/>
        <v>0</v>
      </c>
      <c r="BW70" s="192">
        <f t="shared" si="57"/>
        <v>0</v>
      </c>
      <c r="BX70" s="192">
        <f t="shared" si="58"/>
        <v>0</v>
      </c>
      <c r="BY70" s="192">
        <f t="shared" si="59"/>
        <v>0</v>
      </c>
      <c r="BZ70" s="192">
        <f t="shared" si="60"/>
        <v>0</v>
      </c>
      <c r="CA70" s="192">
        <f t="shared" si="61"/>
        <v>0</v>
      </c>
      <c r="CB70" s="192">
        <f t="shared" si="62"/>
        <v>0</v>
      </c>
      <c r="CC70" s="192">
        <f t="shared" ca="1" si="81"/>
        <v>0</v>
      </c>
      <c r="CD70" s="192">
        <f t="shared" ca="1" si="82"/>
        <v>0</v>
      </c>
      <c r="CE70" s="86"/>
      <c r="CF70" s="80"/>
      <c r="CG70" s="192" t="str">
        <f t="shared" si="83"/>
        <v/>
      </c>
      <c r="CH70" s="192" t="str">
        <f t="shared" si="63"/>
        <v/>
      </c>
      <c r="CI70" s="192" t="str">
        <f t="shared" si="84"/>
        <v/>
      </c>
      <c r="CJ70" s="192">
        <f t="shared" si="85"/>
        <v>0</v>
      </c>
    </row>
    <row r="71" spans="1:88" x14ac:dyDescent="0.3">
      <c r="A71" s="197">
        <f>ROWS($12:71)-1</f>
        <v>59</v>
      </c>
      <c r="B71" s="75"/>
      <c r="C71" s="76"/>
      <c r="D71" s="76"/>
      <c r="E71" s="77"/>
      <c r="F71" s="78"/>
      <c r="G71" s="79"/>
      <c r="H71" s="198">
        <f t="shared" si="65"/>
        <v>0</v>
      </c>
      <c r="I71" s="199">
        <f t="shared" si="27"/>
        <v>0</v>
      </c>
      <c r="J71" s="190">
        <f t="shared" si="66"/>
        <v>0</v>
      </c>
      <c r="K71" s="190">
        <f t="shared" si="67"/>
        <v>0</v>
      </c>
      <c r="L71" s="190">
        <f t="shared" si="68"/>
        <v>0</v>
      </c>
      <c r="M71" s="190">
        <f t="shared" si="29"/>
        <v>0</v>
      </c>
      <c r="N71" s="190">
        <f t="shared" si="30"/>
        <v>0</v>
      </c>
      <c r="O71" s="190">
        <f t="shared" si="31"/>
        <v>0</v>
      </c>
      <c r="P71" s="190">
        <f t="shared" si="69"/>
        <v>0</v>
      </c>
      <c r="Q71" s="190">
        <f t="shared" si="70"/>
        <v>0</v>
      </c>
      <c r="R71" s="190">
        <f t="shared" si="71"/>
        <v>0</v>
      </c>
      <c r="S71" s="80"/>
      <c r="T71" s="190">
        <f t="shared" si="72"/>
        <v>0</v>
      </c>
      <c r="U71" s="190">
        <f t="shared" si="32"/>
        <v>0</v>
      </c>
      <c r="V71" s="190">
        <f t="shared" si="33"/>
        <v>0</v>
      </c>
      <c r="W71" s="190">
        <f t="shared" si="73"/>
        <v>0</v>
      </c>
      <c r="X71" s="190">
        <f t="shared" si="34"/>
        <v>0</v>
      </c>
      <c r="Y71" s="190">
        <f t="shared" si="74"/>
        <v>0</v>
      </c>
      <c r="Z71" s="190">
        <f t="shared" si="75"/>
        <v>0</v>
      </c>
      <c r="AA71" s="190">
        <f t="shared" si="76"/>
        <v>0</v>
      </c>
      <c r="AB71" s="253"/>
      <c r="AC71" s="190">
        <f t="shared" si="77"/>
        <v>0</v>
      </c>
      <c r="AD71" s="200">
        <f t="shared" si="36"/>
        <v>0</v>
      </c>
      <c r="AE71" s="81"/>
      <c r="AF71" s="82"/>
      <c r="AG71" s="192">
        <f t="shared" si="78"/>
        <v>0</v>
      </c>
      <c r="AH71" s="193">
        <f t="shared" si="79"/>
        <v>0</v>
      </c>
      <c r="AI71" s="190">
        <f t="shared" si="37"/>
        <v>0</v>
      </c>
      <c r="AJ71" s="192">
        <f t="shared" si="38"/>
        <v>0</v>
      </c>
      <c r="AK71" s="83"/>
      <c r="AL71" s="192">
        <f t="shared" si="80"/>
        <v>0</v>
      </c>
      <c r="AM71" s="194">
        <f t="shared" ca="1" si="40"/>
        <v>0</v>
      </c>
      <c r="AN71" s="83"/>
      <c r="AO71" s="84"/>
      <c r="AP71" s="84"/>
      <c r="AQ71" s="84"/>
      <c r="AR71" s="84"/>
      <c r="AS71" s="84"/>
      <c r="AT71" s="84"/>
      <c r="AU71" s="84"/>
      <c r="AV71" s="84"/>
      <c r="AW71" s="84"/>
      <c r="AX71" s="84"/>
      <c r="AY71" s="84"/>
      <c r="AZ71" s="84"/>
      <c r="BA71" s="84"/>
      <c r="BB71" s="84"/>
      <c r="BC71" s="84"/>
      <c r="BD71" s="84"/>
      <c r="BE71" s="84"/>
      <c r="BF71" s="85"/>
      <c r="BG71" s="195">
        <f t="shared" ca="1" si="41"/>
        <v>0</v>
      </c>
      <c r="BH71" s="195">
        <f t="shared" ca="1" si="42"/>
        <v>0</v>
      </c>
      <c r="BI71" s="196">
        <f t="shared" ca="1" si="43"/>
        <v>0</v>
      </c>
      <c r="BJ71" s="192">
        <f t="shared" si="44"/>
        <v>0</v>
      </c>
      <c r="BK71" s="192">
        <f t="shared" si="86"/>
        <v>0</v>
      </c>
      <c r="BL71" s="192">
        <f t="shared" si="46"/>
        <v>0</v>
      </c>
      <c r="BM71" s="192">
        <f t="shared" si="47"/>
        <v>0</v>
      </c>
      <c r="BN71" s="192">
        <f t="shared" si="48"/>
        <v>0</v>
      </c>
      <c r="BO71" s="192">
        <f t="shared" si="49"/>
        <v>0</v>
      </c>
      <c r="BP71" s="192">
        <f t="shared" si="50"/>
        <v>0</v>
      </c>
      <c r="BQ71" s="192">
        <f t="shared" si="51"/>
        <v>0</v>
      </c>
      <c r="BR71" s="192">
        <f t="shared" si="52"/>
        <v>0</v>
      </c>
      <c r="BS71" s="192">
        <f t="shared" si="53"/>
        <v>0</v>
      </c>
      <c r="BT71" s="192">
        <f t="shared" si="54"/>
        <v>0</v>
      </c>
      <c r="BU71" s="192">
        <f t="shared" si="55"/>
        <v>0</v>
      </c>
      <c r="BV71" s="192">
        <f t="shared" si="56"/>
        <v>0</v>
      </c>
      <c r="BW71" s="192">
        <f t="shared" si="57"/>
        <v>0</v>
      </c>
      <c r="BX71" s="192">
        <f t="shared" si="58"/>
        <v>0</v>
      </c>
      <c r="BY71" s="192">
        <f t="shared" si="59"/>
        <v>0</v>
      </c>
      <c r="BZ71" s="192">
        <f t="shared" si="60"/>
        <v>0</v>
      </c>
      <c r="CA71" s="192">
        <f t="shared" si="61"/>
        <v>0</v>
      </c>
      <c r="CB71" s="192">
        <f t="shared" si="62"/>
        <v>0</v>
      </c>
      <c r="CC71" s="192">
        <f t="shared" ca="1" si="81"/>
        <v>0</v>
      </c>
      <c r="CD71" s="192">
        <f t="shared" ca="1" si="82"/>
        <v>0</v>
      </c>
      <c r="CE71" s="86"/>
      <c r="CF71" s="80"/>
      <c r="CG71" s="192" t="str">
        <f t="shared" si="83"/>
        <v/>
      </c>
      <c r="CH71" s="192" t="str">
        <f t="shared" si="63"/>
        <v/>
      </c>
      <c r="CI71" s="192" t="str">
        <f t="shared" si="84"/>
        <v/>
      </c>
      <c r="CJ71" s="192">
        <f t="shared" si="85"/>
        <v>0</v>
      </c>
    </row>
    <row r="72" spans="1:88" x14ac:dyDescent="0.3">
      <c r="A72" s="197">
        <f>ROWS($12:72)-1</f>
        <v>60</v>
      </c>
      <c r="B72" s="75"/>
      <c r="C72" s="76"/>
      <c r="D72" s="76"/>
      <c r="E72" s="77"/>
      <c r="F72" s="78"/>
      <c r="G72" s="79"/>
      <c r="H72" s="198">
        <f t="shared" si="65"/>
        <v>0</v>
      </c>
      <c r="I72" s="199">
        <f t="shared" si="27"/>
        <v>0</v>
      </c>
      <c r="J72" s="190">
        <f t="shared" si="66"/>
        <v>0</v>
      </c>
      <c r="K72" s="190">
        <f t="shared" si="67"/>
        <v>0</v>
      </c>
      <c r="L72" s="190">
        <f t="shared" si="68"/>
        <v>0</v>
      </c>
      <c r="M72" s="190">
        <f t="shared" si="29"/>
        <v>0</v>
      </c>
      <c r="N72" s="190">
        <f t="shared" si="30"/>
        <v>0</v>
      </c>
      <c r="O72" s="190">
        <f t="shared" si="31"/>
        <v>0</v>
      </c>
      <c r="P72" s="190">
        <f t="shared" si="69"/>
        <v>0</v>
      </c>
      <c r="Q72" s="190">
        <f t="shared" si="70"/>
        <v>0</v>
      </c>
      <c r="R72" s="190">
        <f t="shared" si="71"/>
        <v>0</v>
      </c>
      <c r="S72" s="80"/>
      <c r="T72" s="190">
        <f t="shared" si="72"/>
        <v>0</v>
      </c>
      <c r="U72" s="190">
        <f t="shared" si="32"/>
        <v>0</v>
      </c>
      <c r="V72" s="190">
        <f t="shared" si="33"/>
        <v>0</v>
      </c>
      <c r="W72" s="190">
        <f t="shared" si="73"/>
        <v>0</v>
      </c>
      <c r="X72" s="190">
        <f t="shared" si="34"/>
        <v>0</v>
      </c>
      <c r="Y72" s="190">
        <f t="shared" si="74"/>
        <v>0</v>
      </c>
      <c r="Z72" s="190">
        <f t="shared" si="75"/>
        <v>0</v>
      </c>
      <c r="AA72" s="190">
        <f t="shared" si="76"/>
        <v>0</v>
      </c>
      <c r="AB72" s="253"/>
      <c r="AC72" s="190">
        <f t="shared" si="77"/>
        <v>0</v>
      </c>
      <c r="AD72" s="200">
        <f t="shared" si="36"/>
        <v>0</v>
      </c>
      <c r="AE72" s="81"/>
      <c r="AF72" s="82"/>
      <c r="AG72" s="192">
        <f t="shared" si="78"/>
        <v>0</v>
      </c>
      <c r="AH72" s="193">
        <f t="shared" si="79"/>
        <v>0</v>
      </c>
      <c r="AI72" s="190">
        <f t="shared" si="37"/>
        <v>0</v>
      </c>
      <c r="AJ72" s="192">
        <f t="shared" si="38"/>
        <v>0</v>
      </c>
      <c r="AK72" s="83"/>
      <c r="AL72" s="192">
        <f t="shared" si="80"/>
        <v>0</v>
      </c>
      <c r="AM72" s="194">
        <f t="shared" ca="1" si="40"/>
        <v>0</v>
      </c>
      <c r="AN72" s="83"/>
      <c r="AO72" s="84"/>
      <c r="AP72" s="84"/>
      <c r="AQ72" s="84"/>
      <c r="AR72" s="84"/>
      <c r="AS72" s="84"/>
      <c r="AT72" s="84"/>
      <c r="AU72" s="84"/>
      <c r="AV72" s="84"/>
      <c r="AW72" s="84"/>
      <c r="AX72" s="84"/>
      <c r="AY72" s="84"/>
      <c r="AZ72" s="84"/>
      <c r="BA72" s="84"/>
      <c r="BB72" s="84"/>
      <c r="BC72" s="84"/>
      <c r="BD72" s="84"/>
      <c r="BE72" s="84"/>
      <c r="BF72" s="85"/>
      <c r="BG72" s="195">
        <f t="shared" ca="1" si="41"/>
        <v>0</v>
      </c>
      <c r="BH72" s="195">
        <f t="shared" ca="1" si="42"/>
        <v>0</v>
      </c>
      <c r="BI72" s="196">
        <f t="shared" ca="1" si="43"/>
        <v>0</v>
      </c>
      <c r="BJ72" s="192">
        <f t="shared" si="44"/>
        <v>0</v>
      </c>
      <c r="BK72" s="192">
        <f t="shared" si="86"/>
        <v>0</v>
      </c>
      <c r="BL72" s="192">
        <f t="shared" si="46"/>
        <v>0</v>
      </c>
      <c r="BM72" s="192">
        <f t="shared" si="47"/>
        <v>0</v>
      </c>
      <c r="BN72" s="192">
        <f t="shared" si="48"/>
        <v>0</v>
      </c>
      <c r="BO72" s="192">
        <f t="shared" si="49"/>
        <v>0</v>
      </c>
      <c r="BP72" s="192">
        <f t="shared" si="50"/>
        <v>0</v>
      </c>
      <c r="BQ72" s="192">
        <f t="shared" si="51"/>
        <v>0</v>
      </c>
      <c r="BR72" s="192">
        <f t="shared" si="52"/>
        <v>0</v>
      </c>
      <c r="BS72" s="192">
        <f t="shared" si="53"/>
        <v>0</v>
      </c>
      <c r="BT72" s="192">
        <f t="shared" si="54"/>
        <v>0</v>
      </c>
      <c r="BU72" s="192">
        <f t="shared" si="55"/>
        <v>0</v>
      </c>
      <c r="BV72" s="192">
        <f t="shared" si="56"/>
        <v>0</v>
      </c>
      <c r="BW72" s="192">
        <f t="shared" si="57"/>
        <v>0</v>
      </c>
      <c r="BX72" s="192">
        <f t="shared" si="58"/>
        <v>0</v>
      </c>
      <c r="BY72" s="192">
        <f t="shared" si="59"/>
        <v>0</v>
      </c>
      <c r="BZ72" s="192">
        <f t="shared" si="60"/>
        <v>0</v>
      </c>
      <c r="CA72" s="192">
        <f t="shared" si="61"/>
        <v>0</v>
      </c>
      <c r="CB72" s="192">
        <f t="shared" si="62"/>
        <v>0</v>
      </c>
      <c r="CC72" s="192">
        <f t="shared" ca="1" si="81"/>
        <v>0</v>
      </c>
      <c r="CD72" s="192">
        <f t="shared" ca="1" si="82"/>
        <v>0</v>
      </c>
      <c r="CE72" s="86"/>
      <c r="CF72" s="80"/>
      <c r="CG72" s="192" t="str">
        <f t="shared" si="83"/>
        <v/>
      </c>
      <c r="CH72" s="192" t="str">
        <f t="shared" si="63"/>
        <v/>
      </c>
      <c r="CI72" s="192" t="str">
        <f t="shared" si="84"/>
        <v/>
      </c>
      <c r="CJ72" s="192">
        <f t="shared" si="85"/>
        <v>0</v>
      </c>
    </row>
    <row r="73" spans="1:88" x14ac:dyDescent="0.3">
      <c r="A73" s="197">
        <f>ROWS($12:73)-1</f>
        <v>61</v>
      </c>
      <c r="B73" s="75"/>
      <c r="C73" s="76"/>
      <c r="D73" s="76"/>
      <c r="E73" s="77"/>
      <c r="F73" s="78"/>
      <c r="G73" s="79"/>
      <c r="H73" s="198">
        <f t="shared" si="65"/>
        <v>0</v>
      </c>
      <c r="I73" s="199">
        <f t="shared" si="27"/>
        <v>0</v>
      </c>
      <c r="J73" s="190">
        <f t="shared" si="66"/>
        <v>0</v>
      </c>
      <c r="K73" s="190">
        <f t="shared" si="67"/>
        <v>0</v>
      </c>
      <c r="L73" s="190">
        <f t="shared" si="68"/>
        <v>0</v>
      </c>
      <c r="M73" s="190">
        <f t="shared" si="29"/>
        <v>0</v>
      </c>
      <c r="N73" s="190">
        <f t="shared" si="30"/>
        <v>0</v>
      </c>
      <c r="O73" s="190">
        <f t="shared" si="31"/>
        <v>0</v>
      </c>
      <c r="P73" s="190">
        <f t="shared" si="69"/>
        <v>0</v>
      </c>
      <c r="Q73" s="190">
        <f t="shared" si="70"/>
        <v>0</v>
      </c>
      <c r="R73" s="190">
        <f t="shared" si="71"/>
        <v>0</v>
      </c>
      <c r="S73" s="80"/>
      <c r="T73" s="190">
        <f t="shared" si="72"/>
        <v>0</v>
      </c>
      <c r="U73" s="190">
        <f t="shared" si="32"/>
        <v>0</v>
      </c>
      <c r="V73" s="190">
        <f t="shared" si="33"/>
        <v>0</v>
      </c>
      <c r="W73" s="190">
        <f t="shared" si="73"/>
        <v>0</v>
      </c>
      <c r="X73" s="190">
        <f t="shared" si="34"/>
        <v>0</v>
      </c>
      <c r="Y73" s="190">
        <f t="shared" si="74"/>
        <v>0</v>
      </c>
      <c r="Z73" s="190">
        <f t="shared" si="75"/>
        <v>0</v>
      </c>
      <c r="AA73" s="190">
        <f t="shared" si="76"/>
        <v>0</v>
      </c>
      <c r="AB73" s="253"/>
      <c r="AC73" s="190">
        <f t="shared" si="77"/>
        <v>0</v>
      </c>
      <c r="AD73" s="200">
        <f t="shared" si="36"/>
        <v>0</v>
      </c>
      <c r="AE73" s="81"/>
      <c r="AF73" s="82"/>
      <c r="AG73" s="192">
        <f t="shared" si="78"/>
        <v>0</v>
      </c>
      <c r="AH73" s="193">
        <f t="shared" si="79"/>
        <v>0</v>
      </c>
      <c r="AI73" s="190">
        <f t="shared" si="37"/>
        <v>0</v>
      </c>
      <c r="AJ73" s="192">
        <f t="shared" si="38"/>
        <v>0</v>
      </c>
      <c r="AK73" s="83"/>
      <c r="AL73" s="192">
        <f t="shared" si="80"/>
        <v>0</v>
      </c>
      <c r="AM73" s="194">
        <f t="shared" ca="1" si="40"/>
        <v>0</v>
      </c>
      <c r="AN73" s="83"/>
      <c r="AO73" s="84"/>
      <c r="AP73" s="84"/>
      <c r="AQ73" s="84"/>
      <c r="AR73" s="84"/>
      <c r="AS73" s="84"/>
      <c r="AT73" s="84"/>
      <c r="AU73" s="84"/>
      <c r="AV73" s="84"/>
      <c r="AW73" s="84"/>
      <c r="AX73" s="84"/>
      <c r="AY73" s="84"/>
      <c r="AZ73" s="84"/>
      <c r="BA73" s="84"/>
      <c r="BB73" s="84"/>
      <c r="BC73" s="84"/>
      <c r="BD73" s="84"/>
      <c r="BE73" s="84"/>
      <c r="BF73" s="85"/>
      <c r="BG73" s="195">
        <f t="shared" ca="1" si="41"/>
        <v>0</v>
      </c>
      <c r="BH73" s="195">
        <f t="shared" ca="1" si="42"/>
        <v>0</v>
      </c>
      <c r="BI73" s="196">
        <f t="shared" ca="1" si="43"/>
        <v>0</v>
      </c>
      <c r="BJ73" s="192">
        <f t="shared" si="44"/>
        <v>0</v>
      </c>
      <c r="BK73" s="192">
        <f t="shared" si="86"/>
        <v>0</v>
      </c>
      <c r="BL73" s="192">
        <f t="shared" si="46"/>
        <v>0</v>
      </c>
      <c r="BM73" s="192">
        <f t="shared" si="47"/>
        <v>0</v>
      </c>
      <c r="BN73" s="192">
        <f t="shared" si="48"/>
        <v>0</v>
      </c>
      <c r="BO73" s="192">
        <f t="shared" si="49"/>
        <v>0</v>
      </c>
      <c r="BP73" s="192">
        <f t="shared" si="50"/>
        <v>0</v>
      </c>
      <c r="BQ73" s="192">
        <f t="shared" si="51"/>
        <v>0</v>
      </c>
      <c r="BR73" s="192">
        <f t="shared" si="52"/>
        <v>0</v>
      </c>
      <c r="BS73" s="192">
        <f t="shared" si="53"/>
        <v>0</v>
      </c>
      <c r="BT73" s="192">
        <f t="shared" si="54"/>
        <v>0</v>
      </c>
      <c r="BU73" s="192">
        <f t="shared" si="55"/>
        <v>0</v>
      </c>
      <c r="BV73" s="192">
        <f t="shared" si="56"/>
        <v>0</v>
      </c>
      <c r="BW73" s="192">
        <f t="shared" si="57"/>
        <v>0</v>
      </c>
      <c r="BX73" s="192">
        <f t="shared" si="58"/>
        <v>0</v>
      </c>
      <c r="BY73" s="192">
        <f t="shared" si="59"/>
        <v>0</v>
      </c>
      <c r="BZ73" s="192">
        <f t="shared" si="60"/>
        <v>0</v>
      </c>
      <c r="CA73" s="192">
        <f t="shared" si="61"/>
        <v>0</v>
      </c>
      <c r="CB73" s="192">
        <f t="shared" si="62"/>
        <v>0</v>
      </c>
      <c r="CC73" s="192">
        <f t="shared" ca="1" si="81"/>
        <v>0</v>
      </c>
      <c r="CD73" s="192">
        <f t="shared" ca="1" si="82"/>
        <v>0</v>
      </c>
      <c r="CE73" s="86"/>
      <c r="CF73" s="80"/>
      <c r="CG73" s="192" t="str">
        <f t="shared" si="83"/>
        <v/>
      </c>
      <c r="CH73" s="192" t="str">
        <f t="shared" si="63"/>
        <v/>
      </c>
      <c r="CI73" s="192" t="str">
        <f t="shared" si="84"/>
        <v/>
      </c>
      <c r="CJ73" s="192">
        <f t="shared" si="85"/>
        <v>0</v>
      </c>
    </row>
    <row r="74" spans="1:88" x14ac:dyDescent="0.3">
      <c r="A74" s="197">
        <f>ROWS($12:74)-1</f>
        <v>62</v>
      </c>
      <c r="B74" s="75"/>
      <c r="C74" s="76"/>
      <c r="D74" s="76"/>
      <c r="E74" s="77"/>
      <c r="F74" s="78"/>
      <c r="G74" s="79"/>
      <c r="H74" s="198">
        <f t="shared" si="65"/>
        <v>0</v>
      </c>
      <c r="I74" s="199">
        <f t="shared" si="27"/>
        <v>0</v>
      </c>
      <c r="J74" s="190">
        <f t="shared" si="66"/>
        <v>0</v>
      </c>
      <c r="K74" s="190">
        <f t="shared" si="67"/>
        <v>0</v>
      </c>
      <c r="L74" s="190">
        <f t="shared" si="68"/>
        <v>0</v>
      </c>
      <c r="M74" s="190">
        <f t="shared" si="29"/>
        <v>0</v>
      </c>
      <c r="N74" s="190">
        <f t="shared" si="30"/>
        <v>0</v>
      </c>
      <c r="O74" s="190">
        <f t="shared" si="31"/>
        <v>0</v>
      </c>
      <c r="P74" s="190">
        <f t="shared" si="69"/>
        <v>0</v>
      </c>
      <c r="Q74" s="190">
        <f t="shared" si="70"/>
        <v>0</v>
      </c>
      <c r="R74" s="190">
        <f t="shared" si="71"/>
        <v>0</v>
      </c>
      <c r="S74" s="80"/>
      <c r="T74" s="190">
        <f t="shared" si="72"/>
        <v>0</v>
      </c>
      <c r="U74" s="190">
        <f t="shared" si="32"/>
        <v>0</v>
      </c>
      <c r="V74" s="190">
        <f t="shared" si="33"/>
        <v>0</v>
      </c>
      <c r="W74" s="190">
        <f t="shared" si="73"/>
        <v>0</v>
      </c>
      <c r="X74" s="190">
        <f t="shared" si="34"/>
        <v>0</v>
      </c>
      <c r="Y74" s="190">
        <f t="shared" si="74"/>
        <v>0</v>
      </c>
      <c r="Z74" s="190">
        <f t="shared" si="75"/>
        <v>0</v>
      </c>
      <c r="AA74" s="190">
        <f t="shared" si="76"/>
        <v>0</v>
      </c>
      <c r="AB74" s="253"/>
      <c r="AC74" s="190">
        <f t="shared" si="77"/>
        <v>0</v>
      </c>
      <c r="AD74" s="200">
        <f t="shared" si="36"/>
        <v>0</v>
      </c>
      <c r="AE74" s="81"/>
      <c r="AF74" s="82"/>
      <c r="AG74" s="192">
        <f t="shared" si="78"/>
        <v>0</v>
      </c>
      <c r="AH74" s="193">
        <f t="shared" si="79"/>
        <v>0</v>
      </c>
      <c r="AI74" s="190">
        <f t="shared" si="37"/>
        <v>0</v>
      </c>
      <c r="AJ74" s="192">
        <f t="shared" si="38"/>
        <v>0</v>
      </c>
      <c r="AK74" s="83"/>
      <c r="AL74" s="192">
        <f t="shared" si="80"/>
        <v>0</v>
      </c>
      <c r="AM74" s="194">
        <f t="shared" ca="1" si="40"/>
        <v>0</v>
      </c>
      <c r="AN74" s="83"/>
      <c r="AO74" s="84"/>
      <c r="AP74" s="84"/>
      <c r="AQ74" s="84"/>
      <c r="AR74" s="84"/>
      <c r="AS74" s="84"/>
      <c r="AT74" s="84"/>
      <c r="AU74" s="84"/>
      <c r="AV74" s="84"/>
      <c r="AW74" s="84"/>
      <c r="AX74" s="84"/>
      <c r="AY74" s="84"/>
      <c r="AZ74" s="84"/>
      <c r="BA74" s="84"/>
      <c r="BB74" s="84"/>
      <c r="BC74" s="84"/>
      <c r="BD74" s="84"/>
      <c r="BE74" s="84"/>
      <c r="BF74" s="85"/>
      <c r="BG74" s="195">
        <f t="shared" ca="1" si="41"/>
        <v>0</v>
      </c>
      <c r="BH74" s="195">
        <f t="shared" ca="1" si="42"/>
        <v>0</v>
      </c>
      <c r="BI74" s="196">
        <f t="shared" ca="1" si="43"/>
        <v>0</v>
      </c>
      <c r="BJ74" s="192">
        <f t="shared" si="44"/>
        <v>0</v>
      </c>
      <c r="BK74" s="192">
        <f t="shared" si="86"/>
        <v>0</v>
      </c>
      <c r="BL74" s="192">
        <f t="shared" si="46"/>
        <v>0</v>
      </c>
      <c r="BM74" s="192">
        <f t="shared" si="47"/>
        <v>0</v>
      </c>
      <c r="BN74" s="192">
        <f t="shared" si="48"/>
        <v>0</v>
      </c>
      <c r="BO74" s="192">
        <f t="shared" si="49"/>
        <v>0</v>
      </c>
      <c r="BP74" s="192">
        <f t="shared" si="50"/>
        <v>0</v>
      </c>
      <c r="BQ74" s="192">
        <f t="shared" si="51"/>
        <v>0</v>
      </c>
      <c r="BR74" s="192">
        <f t="shared" si="52"/>
        <v>0</v>
      </c>
      <c r="BS74" s="192">
        <f t="shared" si="53"/>
        <v>0</v>
      </c>
      <c r="BT74" s="192">
        <f t="shared" si="54"/>
        <v>0</v>
      </c>
      <c r="BU74" s="192">
        <f t="shared" si="55"/>
        <v>0</v>
      </c>
      <c r="BV74" s="192">
        <f t="shared" si="56"/>
        <v>0</v>
      </c>
      <c r="BW74" s="192">
        <f t="shared" si="57"/>
        <v>0</v>
      </c>
      <c r="BX74" s="192">
        <f t="shared" si="58"/>
        <v>0</v>
      </c>
      <c r="BY74" s="192">
        <f t="shared" si="59"/>
        <v>0</v>
      </c>
      <c r="BZ74" s="192">
        <f t="shared" si="60"/>
        <v>0</v>
      </c>
      <c r="CA74" s="192">
        <f t="shared" si="61"/>
        <v>0</v>
      </c>
      <c r="CB74" s="192">
        <f t="shared" si="62"/>
        <v>0</v>
      </c>
      <c r="CC74" s="192">
        <f t="shared" ca="1" si="81"/>
        <v>0</v>
      </c>
      <c r="CD74" s="192">
        <f t="shared" ca="1" si="82"/>
        <v>0</v>
      </c>
      <c r="CE74" s="86"/>
      <c r="CF74" s="80"/>
      <c r="CG74" s="192" t="str">
        <f t="shared" si="83"/>
        <v/>
      </c>
      <c r="CH74" s="192" t="str">
        <f t="shared" si="63"/>
        <v/>
      </c>
      <c r="CI74" s="192" t="str">
        <f t="shared" si="84"/>
        <v/>
      </c>
      <c r="CJ74" s="192">
        <f t="shared" si="85"/>
        <v>0</v>
      </c>
    </row>
    <row r="75" spans="1:88" x14ac:dyDescent="0.3">
      <c r="A75" s="197">
        <f>ROWS($12:75)-1</f>
        <v>63</v>
      </c>
      <c r="B75" s="75"/>
      <c r="C75" s="76"/>
      <c r="D75" s="76"/>
      <c r="E75" s="77"/>
      <c r="F75" s="78"/>
      <c r="G75" s="79"/>
      <c r="H75" s="198">
        <f t="shared" si="65"/>
        <v>0</v>
      </c>
      <c r="I75" s="199">
        <f t="shared" si="27"/>
        <v>0</v>
      </c>
      <c r="J75" s="190">
        <f t="shared" si="66"/>
        <v>0</v>
      </c>
      <c r="K75" s="190">
        <f t="shared" si="67"/>
        <v>0</v>
      </c>
      <c r="L75" s="190">
        <f t="shared" si="68"/>
        <v>0</v>
      </c>
      <c r="M75" s="190">
        <f t="shared" si="29"/>
        <v>0</v>
      </c>
      <c r="N75" s="190">
        <f t="shared" si="30"/>
        <v>0</v>
      </c>
      <c r="O75" s="190">
        <f t="shared" si="31"/>
        <v>0</v>
      </c>
      <c r="P75" s="190">
        <f t="shared" si="69"/>
        <v>0</v>
      </c>
      <c r="Q75" s="190">
        <f t="shared" si="70"/>
        <v>0</v>
      </c>
      <c r="R75" s="190">
        <f t="shared" si="71"/>
        <v>0</v>
      </c>
      <c r="S75" s="80"/>
      <c r="T75" s="190">
        <f t="shared" si="72"/>
        <v>0</v>
      </c>
      <c r="U75" s="190">
        <f t="shared" si="32"/>
        <v>0</v>
      </c>
      <c r="V75" s="190">
        <f t="shared" si="33"/>
        <v>0</v>
      </c>
      <c r="W75" s="190">
        <f t="shared" si="73"/>
        <v>0</v>
      </c>
      <c r="X75" s="190">
        <f t="shared" si="34"/>
        <v>0</v>
      </c>
      <c r="Y75" s="190">
        <f t="shared" si="74"/>
        <v>0</v>
      </c>
      <c r="Z75" s="190">
        <f t="shared" si="75"/>
        <v>0</v>
      </c>
      <c r="AA75" s="190">
        <f t="shared" si="76"/>
        <v>0</v>
      </c>
      <c r="AB75" s="253"/>
      <c r="AC75" s="190">
        <f t="shared" si="77"/>
        <v>0</v>
      </c>
      <c r="AD75" s="200">
        <f t="shared" si="36"/>
        <v>0</v>
      </c>
      <c r="AE75" s="81"/>
      <c r="AF75" s="82"/>
      <c r="AG75" s="192">
        <f t="shared" si="78"/>
        <v>0</v>
      </c>
      <c r="AH75" s="193">
        <f t="shared" si="79"/>
        <v>0</v>
      </c>
      <c r="AI75" s="190">
        <f t="shared" si="37"/>
        <v>0</v>
      </c>
      <c r="AJ75" s="192">
        <f t="shared" si="38"/>
        <v>0</v>
      </c>
      <c r="AK75" s="83"/>
      <c r="AL75" s="192">
        <f t="shared" si="80"/>
        <v>0</v>
      </c>
      <c r="AM75" s="194">
        <f t="shared" ca="1" si="40"/>
        <v>0</v>
      </c>
      <c r="AN75" s="83"/>
      <c r="AO75" s="84"/>
      <c r="AP75" s="84"/>
      <c r="AQ75" s="84"/>
      <c r="AR75" s="84"/>
      <c r="AS75" s="84"/>
      <c r="AT75" s="84"/>
      <c r="AU75" s="84"/>
      <c r="AV75" s="84"/>
      <c r="AW75" s="84"/>
      <c r="AX75" s="84"/>
      <c r="AY75" s="84"/>
      <c r="AZ75" s="84"/>
      <c r="BA75" s="84"/>
      <c r="BB75" s="84"/>
      <c r="BC75" s="84"/>
      <c r="BD75" s="84"/>
      <c r="BE75" s="84"/>
      <c r="BF75" s="85"/>
      <c r="BG75" s="195">
        <f t="shared" ca="1" si="41"/>
        <v>0</v>
      </c>
      <c r="BH75" s="195">
        <f t="shared" ca="1" si="42"/>
        <v>0</v>
      </c>
      <c r="BI75" s="196">
        <f t="shared" ca="1" si="43"/>
        <v>0</v>
      </c>
      <c r="BJ75" s="192">
        <f t="shared" si="44"/>
        <v>0</v>
      </c>
      <c r="BK75" s="192">
        <f t="shared" si="86"/>
        <v>0</v>
      </c>
      <c r="BL75" s="192">
        <f t="shared" si="46"/>
        <v>0</v>
      </c>
      <c r="BM75" s="192">
        <f t="shared" si="47"/>
        <v>0</v>
      </c>
      <c r="BN75" s="192">
        <f t="shared" si="48"/>
        <v>0</v>
      </c>
      <c r="BO75" s="192">
        <f t="shared" si="49"/>
        <v>0</v>
      </c>
      <c r="BP75" s="192">
        <f t="shared" si="50"/>
        <v>0</v>
      </c>
      <c r="BQ75" s="192">
        <f t="shared" si="51"/>
        <v>0</v>
      </c>
      <c r="BR75" s="192">
        <f t="shared" si="52"/>
        <v>0</v>
      </c>
      <c r="BS75" s="192">
        <f t="shared" si="53"/>
        <v>0</v>
      </c>
      <c r="BT75" s="192">
        <f t="shared" si="54"/>
        <v>0</v>
      </c>
      <c r="BU75" s="192">
        <f t="shared" si="55"/>
        <v>0</v>
      </c>
      <c r="BV75" s="192">
        <f t="shared" si="56"/>
        <v>0</v>
      </c>
      <c r="BW75" s="192">
        <f t="shared" si="57"/>
        <v>0</v>
      </c>
      <c r="BX75" s="192">
        <f t="shared" si="58"/>
        <v>0</v>
      </c>
      <c r="BY75" s="192">
        <f t="shared" si="59"/>
        <v>0</v>
      </c>
      <c r="BZ75" s="192">
        <f t="shared" si="60"/>
        <v>0</v>
      </c>
      <c r="CA75" s="192">
        <f t="shared" si="61"/>
        <v>0</v>
      </c>
      <c r="CB75" s="192">
        <f t="shared" si="62"/>
        <v>0</v>
      </c>
      <c r="CC75" s="192">
        <f t="shared" ca="1" si="81"/>
        <v>0</v>
      </c>
      <c r="CD75" s="192">
        <f t="shared" ca="1" si="82"/>
        <v>0</v>
      </c>
      <c r="CE75" s="86"/>
      <c r="CF75" s="80"/>
      <c r="CG75" s="192" t="str">
        <f t="shared" si="83"/>
        <v/>
      </c>
      <c r="CH75" s="192" t="str">
        <f t="shared" si="63"/>
        <v/>
      </c>
      <c r="CI75" s="192" t="str">
        <f t="shared" si="84"/>
        <v/>
      </c>
      <c r="CJ75" s="192">
        <f t="shared" si="85"/>
        <v>0</v>
      </c>
    </row>
    <row r="76" spans="1:88" x14ac:dyDescent="0.3">
      <c r="A76" s="197">
        <f>ROWS($12:76)-1</f>
        <v>64</v>
      </c>
      <c r="B76" s="75"/>
      <c r="C76" s="76"/>
      <c r="D76" s="76"/>
      <c r="E76" s="77"/>
      <c r="F76" s="78"/>
      <c r="G76" s="79"/>
      <c r="H76" s="198">
        <f t="shared" si="65"/>
        <v>0</v>
      </c>
      <c r="I76" s="199">
        <f t="shared" si="27"/>
        <v>0</v>
      </c>
      <c r="J76" s="190">
        <f t="shared" si="66"/>
        <v>0</v>
      </c>
      <c r="K76" s="190">
        <f t="shared" si="67"/>
        <v>0</v>
      </c>
      <c r="L76" s="190">
        <f t="shared" si="68"/>
        <v>0</v>
      </c>
      <c r="M76" s="190">
        <f t="shared" si="29"/>
        <v>0</v>
      </c>
      <c r="N76" s="190">
        <f t="shared" si="30"/>
        <v>0</v>
      </c>
      <c r="O76" s="190">
        <f t="shared" si="31"/>
        <v>0</v>
      </c>
      <c r="P76" s="190">
        <f t="shared" si="69"/>
        <v>0</v>
      </c>
      <c r="Q76" s="190">
        <f t="shared" si="70"/>
        <v>0</v>
      </c>
      <c r="R76" s="190">
        <f t="shared" si="71"/>
        <v>0</v>
      </c>
      <c r="S76" s="80"/>
      <c r="T76" s="190">
        <f t="shared" si="72"/>
        <v>0</v>
      </c>
      <c r="U76" s="190">
        <f t="shared" si="32"/>
        <v>0</v>
      </c>
      <c r="V76" s="190">
        <f t="shared" si="33"/>
        <v>0</v>
      </c>
      <c r="W76" s="190">
        <f t="shared" si="73"/>
        <v>0</v>
      </c>
      <c r="X76" s="190">
        <f t="shared" si="34"/>
        <v>0</v>
      </c>
      <c r="Y76" s="190">
        <f t="shared" si="74"/>
        <v>0</v>
      </c>
      <c r="Z76" s="190">
        <f t="shared" si="75"/>
        <v>0</v>
      </c>
      <c r="AA76" s="190">
        <f t="shared" si="76"/>
        <v>0</v>
      </c>
      <c r="AB76" s="253"/>
      <c r="AC76" s="190">
        <f t="shared" si="77"/>
        <v>0</v>
      </c>
      <c r="AD76" s="200">
        <f t="shared" si="36"/>
        <v>0</v>
      </c>
      <c r="AE76" s="81"/>
      <c r="AF76" s="82"/>
      <c r="AG76" s="192">
        <f t="shared" si="78"/>
        <v>0</v>
      </c>
      <c r="AH76" s="193">
        <f t="shared" si="79"/>
        <v>0</v>
      </c>
      <c r="AI76" s="190">
        <f t="shared" si="37"/>
        <v>0</v>
      </c>
      <c r="AJ76" s="192">
        <f t="shared" si="38"/>
        <v>0</v>
      </c>
      <c r="AK76" s="83"/>
      <c r="AL76" s="192">
        <f t="shared" si="80"/>
        <v>0</v>
      </c>
      <c r="AM76" s="194">
        <f t="shared" ca="1" si="40"/>
        <v>0</v>
      </c>
      <c r="AN76" s="83"/>
      <c r="AO76" s="84"/>
      <c r="AP76" s="84"/>
      <c r="AQ76" s="84"/>
      <c r="AR76" s="84"/>
      <c r="AS76" s="84"/>
      <c r="AT76" s="84"/>
      <c r="AU76" s="84"/>
      <c r="AV76" s="84"/>
      <c r="AW76" s="84"/>
      <c r="AX76" s="84"/>
      <c r="AY76" s="84"/>
      <c r="AZ76" s="84"/>
      <c r="BA76" s="84"/>
      <c r="BB76" s="84"/>
      <c r="BC76" s="84"/>
      <c r="BD76" s="84"/>
      <c r="BE76" s="84"/>
      <c r="BF76" s="85"/>
      <c r="BG76" s="195">
        <f t="shared" ca="1" si="41"/>
        <v>0</v>
      </c>
      <c r="BH76" s="195">
        <f t="shared" ca="1" si="42"/>
        <v>0</v>
      </c>
      <c r="BI76" s="196">
        <f t="shared" ca="1" si="43"/>
        <v>0</v>
      </c>
      <c r="BJ76" s="192">
        <f t="shared" si="44"/>
        <v>0</v>
      </c>
      <c r="BK76" s="192">
        <f t="shared" si="86"/>
        <v>0</v>
      </c>
      <c r="BL76" s="192">
        <f t="shared" si="46"/>
        <v>0</v>
      </c>
      <c r="BM76" s="192">
        <f t="shared" si="47"/>
        <v>0</v>
      </c>
      <c r="BN76" s="192">
        <f t="shared" si="48"/>
        <v>0</v>
      </c>
      <c r="BO76" s="192">
        <f t="shared" si="49"/>
        <v>0</v>
      </c>
      <c r="BP76" s="192">
        <f t="shared" si="50"/>
        <v>0</v>
      </c>
      <c r="BQ76" s="192">
        <f t="shared" si="51"/>
        <v>0</v>
      </c>
      <c r="BR76" s="192">
        <f t="shared" si="52"/>
        <v>0</v>
      </c>
      <c r="BS76" s="192">
        <f t="shared" si="53"/>
        <v>0</v>
      </c>
      <c r="BT76" s="192">
        <f t="shared" si="54"/>
        <v>0</v>
      </c>
      <c r="BU76" s="192">
        <f t="shared" si="55"/>
        <v>0</v>
      </c>
      <c r="BV76" s="192">
        <f t="shared" si="56"/>
        <v>0</v>
      </c>
      <c r="BW76" s="192">
        <f t="shared" si="57"/>
        <v>0</v>
      </c>
      <c r="BX76" s="192">
        <f t="shared" si="58"/>
        <v>0</v>
      </c>
      <c r="BY76" s="192">
        <f t="shared" si="59"/>
        <v>0</v>
      </c>
      <c r="BZ76" s="192">
        <f t="shared" si="60"/>
        <v>0</v>
      </c>
      <c r="CA76" s="192">
        <f t="shared" si="61"/>
        <v>0</v>
      </c>
      <c r="CB76" s="192">
        <f t="shared" si="62"/>
        <v>0</v>
      </c>
      <c r="CC76" s="192">
        <f t="shared" ca="1" si="81"/>
        <v>0</v>
      </c>
      <c r="CD76" s="192">
        <f t="shared" ca="1" si="82"/>
        <v>0</v>
      </c>
      <c r="CE76" s="86"/>
      <c r="CF76" s="80"/>
      <c r="CG76" s="192" t="str">
        <f t="shared" si="83"/>
        <v/>
      </c>
      <c r="CH76" s="192" t="str">
        <f t="shared" si="63"/>
        <v/>
      </c>
      <c r="CI76" s="192" t="str">
        <f t="shared" si="84"/>
        <v/>
      </c>
      <c r="CJ76" s="192">
        <f t="shared" si="85"/>
        <v>0</v>
      </c>
    </row>
    <row r="77" spans="1:88" x14ac:dyDescent="0.3">
      <c r="A77" s="197">
        <f>ROWS($12:77)-1</f>
        <v>65</v>
      </c>
      <c r="B77" s="75"/>
      <c r="C77" s="76"/>
      <c r="D77" s="76"/>
      <c r="E77" s="77"/>
      <c r="F77" s="78"/>
      <c r="G77" s="79"/>
      <c r="H77" s="198">
        <f t="shared" ref="H77:H112" si="87">IF(swhpfn=0,0,+E77/swhpfn)</f>
        <v>0</v>
      </c>
      <c r="I77" s="199">
        <f t="shared" si="27"/>
        <v>0</v>
      </c>
      <c r="J77" s="190">
        <f t="shared" ref="J77:J112" si="88">IF(ISBLANK($E77),0,ROUND($I77*AL_propn*$G77,2)*VLOOKUP($D77,emp_type_table,2,FALSE))</f>
        <v>0</v>
      </c>
      <c r="K77" s="190">
        <f t="shared" ref="K77:K112" si="89">IF(ISBLANK($E77),0,ROUND($I77*SL_propn,2)*VLOOKUP($D77,emp_type_table,2,FALSE))</f>
        <v>0</v>
      </c>
      <c r="L77" s="190">
        <f t="shared" ref="L77:L112" si="90">IF(ISBLANK($E77),0,ROUND($I77*PH_propn,2)*VLOOKUP($D77,emp_type_table,2,FALSE))</f>
        <v>0</v>
      </c>
      <c r="M77" s="190">
        <f t="shared" si="29"/>
        <v>0</v>
      </c>
      <c r="N77" s="190">
        <f t="shared" si="30"/>
        <v>0</v>
      </c>
      <c r="O77" s="190">
        <f t="shared" si="31"/>
        <v>0</v>
      </c>
      <c r="P77" s="190">
        <f t="shared" ref="P77:P112" si="91">ROUND(+$F77*K77,2)</f>
        <v>0</v>
      </c>
      <c r="Q77" s="190">
        <f t="shared" ref="Q77:Q112" si="92">ROUND(+$F77*L77,2)</f>
        <v>0</v>
      </c>
      <c r="R77" s="190">
        <f t="shared" ref="R77:R112" si="93">ROUND(+$F77*M77,2)</f>
        <v>0</v>
      </c>
      <c r="S77" s="80"/>
      <c r="T77" s="190">
        <f t="shared" ref="T77:T108" si="94">SUM(O77:S77)</f>
        <v>0</v>
      </c>
      <c r="U77" s="190">
        <f t="shared" si="32"/>
        <v>0</v>
      </c>
      <c r="V77" s="190">
        <f t="shared" si="33"/>
        <v>0</v>
      </c>
      <c r="W77" s="190">
        <f t="shared" ref="W77:W108" si="95">IF(ISBLANK($E77),0,ROUND(+V77*super_rate,2)*VLOOKUP($D77,emp_type_table,3,FALSE))</f>
        <v>0</v>
      </c>
      <c r="X77" s="190">
        <f t="shared" si="34"/>
        <v>0</v>
      </c>
      <c r="Y77" s="190">
        <f t="shared" ref="Y77:Y112" si="96">IF(ISBLANK($E77),0,ROUND($T77*AL_propn*(1-$G77),2)*VLOOKUP($D77,emp_type_table,2,FALSE))</f>
        <v>0</v>
      </c>
      <c r="Z77" s="190">
        <f t="shared" ref="Z77:Z112" si="97">IF(ISBLANK($E77),0,ROUND($T77*LSL_rate,2)*VLOOKUP($D77,emp_type_table,2,FALSE))</f>
        <v>0</v>
      </c>
      <c r="AA77" s="190">
        <f t="shared" ref="AA77:AA112" si="98">IF(ISBLANK($E77),0,ROUND(+$X77*wcomp_rate,2)*VLOOKUP($D77,emp_type_table,3,FALSE))</f>
        <v>0</v>
      </c>
      <c r="AB77" s="253"/>
      <c r="AC77" s="190">
        <f t="shared" ref="AC77:AC112" si="99">IF(ISBLANK($E77),0,ROUND(+$X77*ptax_rate,2)*VLOOKUP($D77,emp_type_table,3,FALSE))</f>
        <v>0</v>
      </c>
      <c r="AD77" s="200">
        <f t="shared" si="36"/>
        <v>0</v>
      </c>
      <c r="AE77" s="81"/>
      <c r="AF77" s="82"/>
      <c r="AG77" s="192">
        <f t="shared" ref="AG77:AG108" si="100">(AE77*J77)+(AF77*K77)</f>
        <v>0</v>
      </c>
      <c r="AH77" s="193">
        <f t="shared" ref="AH77:AH108" si="101">IF(AG77=0,0,+$F77*(1+agency_uplift_rate))</f>
        <v>0</v>
      </c>
      <c r="AI77" s="190">
        <f t="shared" si="37"/>
        <v>0</v>
      </c>
      <c r="AJ77" s="192">
        <f t="shared" si="38"/>
        <v>0</v>
      </c>
      <c r="AK77" s="83"/>
      <c r="AL77" s="192">
        <f t="shared" ref="AL77:AL108" si="102">ROUND(+$AJ77*AK77,0)</f>
        <v>0</v>
      </c>
      <c r="AM77" s="194">
        <f t="shared" ca="1" si="40"/>
        <v>0</v>
      </c>
      <c r="AN77" s="83"/>
      <c r="AO77" s="84"/>
      <c r="AP77" s="84"/>
      <c r="AQ77" s="84"/>
      <c r="AR77" s="84"/>
      <c r="AS77" s="84"/>
      <c r="AT77" s="84"/>
      <c r="AU77" s="84"/>
      <c r="AV77" s="84"/>
      <c r="AW77" s="84"/>
      <c r="AX77" s="84"/>
      <c r="AY77" s="84"/>
      <c r="AZ77" s="84"/>
      <c r="BA77" s="84"/>
      <c r="BB77" s="84"/>
      <c r="BC77" s="84"/>
      <c r="BD77" s="84"/>
      <c r="BE77" s="84"/>
      <c r="BF77" s="85"/>
      <c r="BG77" s="195">
        <f t="shared" ca="1" si="41"/>
        <v>0</v>
      </c>
      <c r="BH77" s="195">
        <f t="shared" ca="1" si="42"/>
        <v>0</v>
      </c>
      <c r="BI77" s="196">
        <f t="shared" ca="1" si="43"/>
        <v>0</v>
      </c>
      <c r="BJ77" s="192">
        <f t="shared" si="44"/>
        <v>0</v>
      </c>
      <c r="BK77" s="192">
        <f t="shared" si="86"/>
        <v>0</v>
      </c>
      <c r="BL77" s="192">
        <f t="shared" si="46"/>
        <v>0</v>
      </c>
      <c r="BM77" s="192">
        <f t="shared" si="47"/>
        <v>0</v>
      </c>
      <c r="BN77" s="192">
        <f t="shared" si="48"/>
        <v>0</v>
      </c>
      <c r="BO77" s="192">
        <f t="shared" si="49"/>
        <v>0</v>
      </c>
      <c r="BP77" s="192">
        <f t="shared" si="50"/>
        <v>0</v>
      </c>
      <c r="BQ77" s="192">
        <f t="shared" si="51"/>
        <v>0</v>
      </c>
      <c r="BR77" s="192">
        <f t="shared" si="52"/>
        <v>0</v>
      </c>
      <c r="BS77" s="192">
        <f t="shared" si="53"/>
        <v>0</v>
      </c>
      <c r="BT77" s="192">
        <f t="shared" si="54"/>
        <v>0</v>
      </c>
      <c r="BU77" s="192">
        <f t="shared" si="55"/>
        <v>0</v>
      </c>
      <c r="BV77" s="192">
        <f t="shared" si="56"/>
        <v>0</v>
      </c>
      <c r="BW77" s="192">
        <f t="shared" si="57"/>
        <v>0</v>
      </c>
      <c r="BX77" s="192">
        <f t="shared" si="58"/>
        <v>0</v>
      </c>
      <c r="BY77" s="192">
        <f t="shared" si="59"/>
        <v>0</v>
      </c>
      <c r="BZ77" s="192">
        <f t="shared" si="60"/>
        <v>0</v>
      </c>
      <c r="CA77" s="192">
        <f t="shared" si="61"/>
        <v>0</v>
      </c>
      <c r="CB77" s="192">
        <f t="shared" si="62"/>
        <v>0</v>
      </c>
      <c r="CC77" s="192">
        <f t="shared" ref="CC77:CC108" ca="1" si="103">SUM(BI77:CB77)</f>
        <v>0</v>
      </c>
      <c r="CD77" s="192">
        <f t="shared" ref="CD77:CD108" ca="1" si="104">IF(CC77&gt;AL77, CC77-AL77, 0)</f>
        <v>0</v>
      </c>
      <c r="CE77" s="86"/>
      <c r="CF77" s="80"/>
      <c r="CG77" s="192" t="str">
        <f t="shared" ref="CG77:CG112" si="105">IF(ISBLANK(CE77),"",VLOOKUP(D77,emp_type_table,4,FALSE))</f>
        <v/>
      </c>
      <c r="CH77" s="192" t="str">
        <f t="shared" si="63"/>
        <v/>
      </c>
      <c r="CI77" s="192" t="str">
        <f t="shared" ref="CI77:CI112" si="106">IF(ISBLANK(CE77),"",+CG77&amp;+" - "&amp;+C77)</f>
        <v/>
      </c>
      <c r="CJ77" s="192">
        <f t="shared" ref="CJ77:CJ112" si="107">ROUND(+I77*AK77*CF77,0)</f>
        <v>0</v>
      </c>
    </row>
    <row r="78" spans="1:88" x14ac:dyDescent="0.3">
      <c r="A78" s="197">
        <f>ROWS($12:78)-1</f>
        <v>66</v>
      </c>
      <c r="B78" s="75"/>
      <c r="C78" s="76"/>
      <c r="D78" s="76"/>
      <c r="E78" s="77"/>
      <c r="F78" s="78"/>
      <c r="G78" s="79"/>
      <c r="H78" s="198">
        <f t="shared" si="87"/>
        <v>0</v>
      </c>
      <c r="I78" s="199">
        <f t="shared" ref="I78:I112" si="108">+E78*fnpa</f>
        <v>0</v>
      </c>
      <c r="J78" s="190">
        <f t="shared" si="88"/>
        <v>0</v>
      </c>
      <c r="K78" s="190">
        <f t="shared" si="89"/>
        <v>0</v>
      </c>
      <c r="L78" s="190">
        <f t="shared" si="90"/>
        <v>0</v>
      </c>
      <c r="M78" s="190">
        <f t="shared" ref="M78:M112" si="109">+I78-SUM(J78:L78)</f>
        <v>0</v>
      </c>
      <c r="N78" s="190">
        <f t="shared" ref="N78:N112" si="110">SUM(J78:M78)</f>
        <v>0</v>
      </c>
      <c r="O78" s="190">
        <f t="shared" ref="O78:O112" si="111">ROUND(+$F78*J78,2)</f>
        <v>0</v>
      </c>
      <c r="P78" s="190">
        <f t="shared" si="91"/>
        <v>0</v>
      </c>
      <c r="Q78" s="190">
        <f t="shared" si="92"/>
        <v>0</v>
      </c>
      <c r="R78" s="190">
        <f t="shared" si="93"/>
        <v>0</v>
      </c>
      <c r="S78" s="80"/>
      <c r="T78" s="190">
        <f t="shared" si="94"/>
        <v>0</v>
      </c>
      <c r="U78" s="190">
        <f t="shared" ref="U78:U112" si="112">ROUND(+O78*AL_loading_rate,2)</f>
        <v>0</v>
      </c>
      <c r="V78" s="190">
        <f t="shared" ref="V78:V112" si="113">SUM(T78:U78)</f>
        <v>0</v>
      </c>
      <c r="W78" s="190">
        <f t="shared" si="95"/>
        <v>0</v>
      </c>
      <c r="X78" s="190">
        <f t="shared" ref="X78:X112" si="114">SUM(V78:W78)</f>
        <v>0</v>
      </c>
      <c r="Y78" s="190">
        <f t="shared" si="96"/>
        <v>0</v>
      </c>
      <c r="Z78" s="190">
        <f t="shared" si="97"/>
        <v>0</v>
      </c>
      <c r="AA78" s="190">
        <f t="shared" si="98"/>
        <v>0</v>
      </c>
      <c r="AB78" s="253"/>
      <c r="AC78" s="190">
        <f t="shared" si="99"/>
        <v>0</v>
      </c>
      <c r="AD78" s="200">
        <f t="shared" ref="AD78:AD112" si="115">SUM(X78:AC78)</f>
        <v>0</v>
      </c>
      <c r="AE78" s="81"/>
      <c r="AF78" s="82"/>
      <c r="AG78" s="192">
        <f t="shared" si="100"/>
        <v>0</v>
      </c>
      <c r="AH78" s="193">
        <f t="shared" si="101"/>
        <v>0</v>
      </c>
      <c r="AI78" s="190">
        <f t="shared" ref="AI78:AI112" si="116">ROUND(+AG78*AH78,2)</f>
        <v>0</v>
      </c>
      <c r="AJ78" s="192">
        <f t="shared" ref="AJ78:AJ112" si="117">ROUND(+AD78+AI78,0)</f>
        <v>0</v>
      </c>
      <c r="AK78" s="83"/>
      <c r="AL78" s="192">
        <f t="shared" si="102"/>
        <v>0</v>
      </c>
      <c r="AM78" s="194">
        <f t="shared" ref="AM78:AM112" ca="1" si="118">IF($AM$12="NOT IN USE", 0, 1-SUM(AN78:BF78))</f>
        <v>0</v>
      </c>
      <c r="AN78" s="83"/>
      <c r="AO78" s="84"/>
      <c r="AP78" s="84"/>
      <c r="AQ78" s="84"/>
      <c r="AR78" s="84"/>
      <c r="AS78" s="84"/>
      <c r="AT78" s="84"/>
      <c r="AU78" s="84"/>
      <c r="AV78" s="84"/>
      <c r="AW78" s="84"/>
      <c r="AX78" s="84"/>
      <c r="AY78" s="84"/>
      <c r="AZ78" s="84"/>
      <c r="BA78" s="84"/>
      <c r="BB78" s="84"/>
      <c r="BC78" s="84"/>
      <c r="BD78" s="84"/>
      <c r="BE78" s="84"/>
      <c r="BF78" s="85"/>
      <c r="BG78" s="195">
        <f t="shared" ref="BG78:BG112" ca="1" si="119">SUM(AM78:BF78)</f>
        <v>0</v>
      </c>
      <c r="BH78" s="195">
        <f t="shared" ref="BH78:BH112" ca="1" si="120">IF(BG78=0, 0, IF(BG78&lt;&gt;AK78,  BG78-AK78, 0))</f>
        <v>0</v>
      </c>
      <c r="BI78" s="196">
        <f t="shared" ref="BI78:BI112" ca="1" si="121">ROUND(+$AJ78*AM78,0)</f>
        <v>0</v>
      </c>
      <c r="BJ78" s="192">
        <f t="shared" ref="BJ78:BJ112" si="122">ROUND(+$AJ78*AN78,0)</f>
        <v>0</v>
      </c>
      <c r="BK78" s="192">
        <f t="shared" ref="BK78:BK112" si="123">ROUND(+$AJ78*AO78,0)</f>
        <v>0</v>
      </c>
      <c r="BL78" s="192">
        <f t="shared" ref="BL78:BL112" si="124">ROUND(+$AJ78*AP78,0)</f>
        <v>0</v>
      </c>
      <c r="BM78" s="192">
        <f t="shared" ref="BM78:BM112" si="125">ROUND(+$AJ78*AQ78,0)</f>
        <v>0</v>
      </c>
      <c r="BN78" s="192">
        <f t="shared" ref="BN78:BN112" si="126">ROUND(+$AJ78*AR78,0)</f>
        <v>0</v>
      </c>
      <c r="BO78" s="192">
        <f t="shared" ref="BO78:BO112" si="127">ROUND(+$AJ78*AS78,0)</f>
        <v>0</v>
      </c>
      <c r="BP78" s="192">
        <f t="shared" ref="BP78:BP112" si="128">ROUND(+$AJ78*AT78,0)</f>
        <v>0</v>
      </c>
      <c r="BQ78" s="192">
        <f t="shared" ref="BQ78:BQ112" si="129">ROUND(+$AJ78*AU78,0)</f>
        <v>0</v>
      </c>
      <c r="BR78" s="192">
        <f t="shared" ref="BR78:BR112" si="130">ROUND(+$AJ78*AV78,0)</f>
        <v>0</v>
      </c>
      <c r="BS78" s="192">
        <f t="shared" ref="BS78:BS112" si="131">ROUND(+$AJ78*AW78,0)</f>
        <v>0</v>
      </c>
      <c r="BT78" s="192">
        <f t="shared" ref="BT78:BT112" si="132">ROUND(+$AJ78*AX78,0)</f>
        <v>0</v>
      </c>
      <c r="BU78" s="192">
        <f t="shared" ref="BU78:BU112" si="133">ROUND(+$AJ78*AY78,0)</f>
        <v>0</v>
      </c>
      <c r="BV78" s="192">
        <f t="shared" ref="BV78:BV112" si="134">ROUND(+$AJ78*AZ78,0)</f>
        <v>0</v>
      </c>
      <c r="BW78" s="192">
        <f t="shared" ref="BW78:BW112" si="135">ROUND(+$AJ78*BA78,0)</f>
        <v>0</v>
      </c>
      <c r="BX78" s="192">
        <f t="shared" ref="BX78:BX112" si="136">ROUND(+$AJ78*BB78,0)</f>
        <v>0</v>
      </c>
      <c r="BY78" s="192">
        <f t="shared" ref="BY78:BY112" si="137">ROUND(+$AJ78*BC78,0)</f>
        <v>0</v>
      </c>
      <c r="BZ78" s="192">
        <f t="shared" ref="BZ78:BZ112" si="138">ROUND(+$AJ78*BD78,0)</f>
        <v>0</v>
      </c>
      <c r="CA78" s="192">
        <f t="shared" ref="CA78:CA112" si="139">ROUND(+$AJ78*BE78,0)</f>
        <v>0</v>
      </c>
      <c r="CB78" s="192">
        <f t="shared" ref="CB78:CB112" si="140">ROUND(+$AJ78*BF78,0)</f>
        <v>0</v>
      </c>
      <c r="CC78" s="192">
        <f t="shared" ca="1" si="103"/>
        <v>0</v>
      </c>
      <c r="CD78" s="192">
        <f t="shared" ca="1" si="104"/>
        <v>0</v>
      </c>
      <c r="CE78" s="86"/>
      <c r="CF78" s="80"/>
      <c r="CG78" s="192" t="str">
        <f t="shared" si="105"/>
        <v/>
      </c>
      <c r="CH78" s="192" t="str">
        <f t="shared" ref="CH78:CH112" si="141">IF(ISBLANK(CE78),"",+CG78&amp;+" - "&amp;+CE78)</f>
        <v/>
      </c>
      <c r="CI78" s="192" t="str">
        <f t="shared" si="106"/>
        <v/>
      </c>
      <c r="CJ78" s="192">
        <f t="shared" si="107"/>
        <v>0</v>
      </c>
    </row>
    <row r="79" spans="1:88" x14ac:dyDescent="0.3">
      <c r="A79" s="197">
        <f>ROWS($12:79)-1</f>
        <v>67</v>
      </c>
      <c r="B79" s="75"/>
      <c r="C79" s="76"/>
      <c r="D79" s="76"/>
      <c r="E79" s="77"/>
      <c r="F79" s="78"/>
      <c r="G79" s="79"/>
      <c r="H79" s="198">
        <f t="shared" si="87"/>
        <v>0</v>
      </c>
      <c r="I79" s="199">
        <f t="shared" si="108"/>
        <v>0</v>
      </c>
      <c r="J79" s="190">
        <f t="shared" si="88"/>
        <v>0</v>
      </c>
      <c r="K79" s="190">
        <f t="shared" si="89"/>
        <v>0</v>
      </c>
      <c r="L79" s="190">
        <f t="shared" si="90"/>
        <v>0</v>
      </c>
      <c r="M79" s="190">
        <f t="shared" si="109"/>
        <v>0</v>
      </c>
      <c r="N79" s="190">
        <f t="shared" si="110"/>
        <v>0</v>
      </c>
      <c r="O79" s="190">
        <f t="shared" si="111"/>
        <v>0</v>
      </c>
      <c r="P79" s="190">
        <f t="shared" si="91"/>
        <v>0</v>
      </c>
      <c r="Q79" s="190">
        <f t="shared" si="92"/>
        <v>0</v>
      </c>
      <c r="R79" s="190">
        <f t="shared" si="93"/>
        <v>0</v>
      </c>
      <c r="S79" s="80"/>
      <c r="T79" s="190">
        <f t="shared" si="94"/>
        <v>0</v>
      </c>
      <c r="U79" s="190">
        <f t="shared" si="112"/>
        <v>0</v>
      </c>
      <c r="V79" s="190">
        <f t="shared" si="113"/>
        <v>0</v>
      </c>
      <c r="W79" s="190">
        <f t="shared" si="95"/>
        <v>0</v>
      </c>
      <c r="X79" s="190">
        <f t="shared" si="114"/>
        <v>0</v>
      </c>
      <c r="Y79" s="190">
        <f t="shared" si="96"/>
        <v>0</v>
      </c>
      <c r="Z79" s="190">
        <f t="shared" si="97"/>
        <v>0</v>
      </c>
      <c r="AA79" s="190">
        <f t="shared" si="98"/>
        <v>0</v>
      </c>
      <c r="AB79" s="253"/>
      <c r="AC79" s="190">
        <f t="shared" si="99"/>
        <v>0</v>
      </c>
      <c r="AD79" s="200">
        <f t="shared" si="115"/>
        <v>0</v>
      </c>
      <c r="AE79" s="81"/>
      <c r="AF79" s="82"/>
      <c r="AG79" s="192">
        <f t="shared" si="100"/>
        <v>0</v>
      </c>
      <c r="AH79" s="193">
        <f t="shared" si="101"/>
        <v>0</v>
      </c>
      <c r="AI79" s="190">
        <f t="shared" si="116"/>
        <v>0</v>
      </c>
      <c r="AJ79" s="192">
        <f t="shared" si="117"/>
        <v>0</v>
      </c>
      <c r="AK79" s="83"/>
      <c r="AL79" s="192">
        <f t="shared" si="102"/>
        <v>0</v>
      </c>
      <c r="AM79" s="194">
        <f t="shared" ca="1" si="118"/>
        <v>0</v>
      </c>
      <c r="AN79" s="83"/>
      <c r="AO79" s="84"/>
      <c r="AP79" s="84"/>
      <c r="AQ79" s="84"/>
      <c r="AR79" s="84"/>
      <c r="AS79" s="84"/>
      <c r="AT79" s="84"/>
      <c r="AU79" s="84"/>
      <c r="AV79" s="84"/>
      <c r="AW79" s="84"/>
      <c r="AX79" s="84"/>
      <c r="AY79" s="84"/>
      <c r="AZ79" s="84"/>
      <c r="BA79" s="84"/>
      <c r="BB79" s="84"/>
      <c r="BC79" s="84"/>
      <c r="BD79" s="84"/>
      <c r="BE79" s="84"/>
      <c r="BF79" s="85"/>
      <c r="BG79" s="195">
        <f t="shared" ca="1" si="119"/>
        <v>0</v>
      </c>
      <c r="BH79" s="195">
        <f t="shared" ca="1" si="120"/>
        <v>0</v>
      </c>
      <c r="BI79" s="196">
        <f t="shared" ca="1" si="121"/>
        <v>0</v>
      </c>
      <c r="BJ79" s="192">
        <f t="shared" si="122"/>
        <v>0</v>
      </c>
      <c r="BK79" s="192">
        <f t="shared" si="123"/>
        <v>0</v>
      </c>
      <c r="BL79" s="192">
        <f t="shared" si="124"/>
        <v>0</v>
      </c>
      <c r="BM79" s="192">
        <f t="shared" si="125"/>
        <v>0</v>
      </c>
      <c r="BN79" s="192">
        <f t="shared" si="126"/>
        <v>0</v>
      </c>
      <c r="BO79" s="192">
        <f t="shared" si="127"/>
        <v>0</v>
      </c>
      <c r="BP79" s="192">
        <f t="shared" si="128"/>
        <v>0</v>
      </c>
      <c r="BQ79" s="192">
        <f t="shared" si="129"/>
        <v>0</v>
      </c>
      <c r="BR79" s="192">
        <f t="shared" si="130"/>
        <v>0</v>
      </c>
      <c r="BS79" s="192">
        <f t="shared" si="131"/>
        <v>0</v>
      </c>
      <c r="BT79" s="192">
        <f t="shared" si="132"/>
        <v>0</v>
      </c>
      <c r="BU79" s="192">
        <f t="shared" si="133"/>
        <v>0</v>
      </c>
      <c r="BV79" s="192">
        <f t="shared" si="134"/>
        <v>0</v>
      </c>
      <c r="BW79" s="192">
        <f t="shared" si="135"/>
        <v>0</v>
      </c>
      <c r="BX79" s="192">
        <f t="shared" si="136"/>
        <v>0</v>
      </c>
      <c r="BY79" s="192">
        <f t="shared" si="137"/>
        <v>0</v>
      </c>
      <c r="BZ79" s="192">
        <f t="shared" si="138"/>
        <v>0</v>
      </c>
      <c r="CA79" s="192">
        <f t="shared" si="139"/>
        <v>0</v>
      </c>
      <c r="CB79" s="192">
        <f t="shared" si="140"/>
        <v>0</v>
      </c>
      <c r="CC79" s="192">
        <f t="shared" ca="1" si="103"/>
        <v>0</v>
      </c>
      <c r="CD79" s="192">
        <f t="shared" ca="1" si="104"/>
        <v>0</v>
      </c>
      <c r="CE79" s="86"/>
      <c r="CF79" s="80"/>
      <c r="CG79" s="192" t="str">
        <f t="shared" si="105"/>
        <v/>
      </c>
      <c r="CH79" s="192" t="str">
        <f t="shared" si="141"/>
        <v/>
      </c>
      <c r="CI79" s="192" t="str">
        <f t="shared" si="106"/>
        <v/>
      </c>
      <c r="CJ79" s="192">
        <f t="shared" si="107"/>
        <v>0</v>
      </c>
    </row>
    <row r="80" spans="1:88" x14ac:dyDescent="0.3">
      <c r="A80" s="197">
        <f>ROWS($12:80)-1</f>
        <v>68</v>
      </c>
      <c r="B80" s="75"/>
      <c r="C80" s="76"/>
      <c r="D80" s="76"/>
      <c r="E80" s="77"/>
      <c r="F80" s="78"/>
      <c r="G80" s="79"/>
      <c r="H80" s="198">
        <f t="shared" si="87"/>
        <v>0</v>
      </c>
      <c r="I80" s="199">
        <f t="shared" si="108"/>
        <v>0</v>
      </c>
      <c r="J80" s="190">
        <f t="shared" si="88"/>
        <v>0</v>
      </c>
      <c r="K80" s="190">
        <f t="shared" si="89"/>
        <v>0</v>
      </c>
      <c r="L80" s="190">
        <f t="shared" si="90"/>
        <v>0</v>
      </c>
      <c r="M80" s="190">
        <f t="shared" si="109"/>
        <v>0</v>
      </c>
      <c r="N80" s="190">
        <f t="shared" si="110"/>
        <v>0</v>
      </c>
      <c r="O80" s="190">
        <f t="shared" si="111"/>
        <v>0</v>
      </c>
      <c r="P80" s="190">
        <f t="shared" si="91"/>
        <v>0</v>
      </c>
      <c r="Q80" s="190">
        <f t="shared" si="92"/>
        <v>0</v>
      </c>
      <c r="R80" s="190">
        <f t="shared" si="93"/>
        <v>0</v>
      </c>
      <c r="S80" s="80"/>
      <c r="T80" s="190">
        <f t="shared" si="94"/>
        <v>0</v>
      </c>
      <c r="U80" s="190">
        <f t="shared" si="112"/>
        <v>0</v>
      </c>
      <c r="V80" s="190">
        <f t="shared" si="113"/>
        <v>0</v>
      </c>
      <c r="W80" s="190">
        <f t="shared" si="95"/>
        <v>0</v>
      </c>
      <c r="X80" s="190">
        <f t="shared" si="114"/>
        <v>0</v>
      </c>
      <c r="Y80" s="190">
        <f t="shared" si="96"/>
        <v>0</v>
      </c>
      <c r="Z80" s="190">
        <f t="shared" si="97"/>
        <v>0</v>
      </c>
      <c r="AA80" s="190">
        <f t="shared" si="98"/>
        <v>0</v>
      </c>
      <c r="AB80" s="253"/>
      <c r="AC80" s="190">
        <f t="shared" si="99"/>
        <v>0</v>
      </c>
      <c r="AD80" s="200">
        <f t="shared" si="115"/>
        <v>0</v>
      </c>
      <c r="AE80" s="81"/>
      <c r="AF80" s="82"/>
      <c r="AG80" s="192">
        <f t="shared" si="100"/>
        <v>0</v>
      </c>
      <c r="AH80" s="193">
        <f t="shared" si="101"/>
        <v>0</v>
      </c>
      <c r="AI80" s="190">
        <f t="shared" si="116"/>
        <v>0</v>
      </c>
      <c r="AJ80" s="192">
        <f t="shared" si="117"/>
        <v>0</v>
      </c>
      <c r="AK80" s="83"/>
      <c r="AL80" s="192">
        <f t="shared" si="102"/>
        <v>0</v>
      </c>
      <c r="AM80" s="194">
        <f t="shared" ca="1" si="118"/>
        <v>0</v>
      </c>
      <c r="AN80" s="83"/>
      <c r="AO80" s="84"/>
      <c r="AP80" s="84"/>
      <c r="AQ80" s="84"/>
      <c r="AR80" s="84"/>
      <c r="AS80" s="84"/>
      <c r="AT80" s="84"/>
      <c r="AU80" s="84"/>
      <c r="AV80" s="84"/>
      <c r="AW80" s="84"/>
      <c r="AX80" s="84"/>
      <c r="AY80" s="84"/>
      <c r="AZ80" s="84"/>
      <c r="BA80" s="84"/>
      <c r="BB80" s="84"/>
      <c r="BC80" s="84"/>
      <c r="BD80" s="84"/>
      <c r="BE80" s="84"/>
      <c r="BF80" s="85"/>
      <c r="BG80" s="195">
        <f t="shared" ca="1" si="119"/>
        <v>0</v>
      </c>
      <c r="BH80" s="195">
        <f t="shared" ca="1" si="120"/>
        <v>0</v>
      </c>
      <c r="BI80" s="196">
        <f t="shared" ca="1" si="121"/>
        <v>0</v>
      </c>
      <c r="BJ80" s="192">
        <f t="shared" si="122"/>
        <v>0</v>
      </c>
      <c r="BK80" s="192">
        <f t="shared" si="123"/>
        <v>0</v>
      </c>
      <c r="BL80" s="192">
        <f t="shared" si="124"/>
        <v>0</v>
      </c>
      <c r="BM80" s="192">
        <f t="shared" si="125"/>
        <v>0</v>
      </c>
      <c r="BN80" s="192">
        <f t="shared" si="126"/>
        <v>0</v>
      </c>
      <c r="BO80" s="192">
        <f t="shared" si="127"/>
        <v>0</v>
      </c>
      <c r="BP80" s="192">
        <f t="shared" si="128"/>
        <v>0</v>
      </c>
      <c r="BQ80" s="192">
        <f t="shared" si="129"/>
        <v>0</v>
      </c>
      <c r="BR80" s="192">
        <f t="shared" si="130"/>
        <v>0</v>
      </c>
      <c r="BS80" s="192">
        <f t="shared" si="131"/>
        <v>0</v>
      </c>
      <c r="BT80" s="192">
        <f t="shared" si="132"/>
        <v>0</v>
      </c>
      <c r="BU80" s="192">
        <f t="shared" si="133"/>
        <v>0</v>
      </c>
      <c r="BV80" s="192">
        <f t="shared" si="134"/>
        <v>0</v>
      </c>
      <c r="BW80" s="192">
        <f t="shared" si="135"/>
        <v>0</v>
      </c>
      <c r="BX80" s="192">
        <f t="shared" si="136"/>
        <v>0</v>
      </c>
      <c r="BY80" s="192">
        <f t="shared" si="137"/>
        <v>0</v>
      </c>
      <c r="BZ80" s="192">
        <f t="shared" si="138"/>
        <v>0</v>
      </c>
      <c r="CA80" s="192">
        <f t="shared" si="139"/>
        <v>0</v>
      </c>
      <c r="CB80" s="192">
        <f t="shared" si="140"/>
        <v>0</v>
      </c>
      <c r="CC80" s="192">
        <f t="shared" ca="1" si="103"/>
        <v>0</v>
      </c>
      <c r="CD80" s="192">
        <f t="shared" ca="1" si="104"/>
        <v>0</v>
      </c>
      <c r="CE80" s="86"/>
      <c r="CF80" s="80"/>
      <c r="CG80" s="192" t="str">
        <f t="shared" si="105"/>
        <v/>
      </c>
      <c r="CH80" s="192" t="str">
        <f t="shared" si="141"/>
        <v/>
      </c>
      <c r="CI80" s="192" t="str">
        <f t="shared" si="106"/>
        <v/>
      </c>
      <c r="CJ80" s="192">
        <f t="shared" si="107"/>
        <v>0</v>
      </c>
    </row>
    <row r="81" spans="1:88" x14ac:dyDescent="0.3">
      <c r="A81" s="197">
        <f>ROWS($12:81)-1</f>
        <v>69</v>
      </c>
      <c r="B81" s="75"/>
      <c r="C81" s="76"/>
      <c r="D81" s="76"/>
      <c r="E81" s="77"/>
      <c r="F81" s="78"/>
      <c r="G81" s="79"/>
      <c r="H81" s="198">
        <f t="shared" si="87"/>
        <v>0</v>
      </c>
      <c r="I81" s="199">
        <f t="shared" si="108"/>
        <v>0</v>
      </c>
      <c r="J81" s="190">
        <f t="shared" si="88"/>
        <v>0</v>
      </c>
      <c r="K81" s="190">
        <f t="shared" si="89"/>
        <v>0</v>
      </c>
      <c r="L81" s="190">
        <f t="shared" si="90"/>
        <v>0</v>
      </c>
      <c r="M81" s="190">
        <f t="shared" si="109"/>
        <v>0</v>
      </c>
      <c r="N81" s="190">
        <f t="shared" si="110"/>
        <v>0</v>
      </c>
      <c r="O81" s="190">
        <f t="shared" si="111"/>
        <v>0</v>
      </c>
      <c r="P81" s="190">
        <f t="shared" si="91"/>
        <v>0</v>
      </c>
      <c r="Q81" s="190">
        <f t="shared" si="92"/>
        <v>0</v>
      </c>
      <c r="R81" s="190">
        <f t="shared" si="93"/>
        <v>0</v>
      </c>
      <c r="S81" s="80"/>
      <c r="T81" s="190">
        <f t="shared" si="94"/>
        <v>0</v>
      </c>
      <c r="U81" s="190">
        <f t="shared" si="112"/>
        <v>0</v>
      </c>
      <c r="V81" s="190">
        <f t="shared" si="113"/>
        <v>0</v>
      </c>
      <c r="W81" s="190">
        <f t="shared" si="95"/>
        <v>0</v>
      </c>
      <c r="X81" s="190">
        <f t="shared" si="114"/>
        <v>0</v>
      </c>
      <c r="Y81" s="190">
        <f t="shared" si="96"/>
        <v>0</v>
      </c>
      <c r="Z81" s="190">
        <f t="shared" si="97"/>
        <v>0</v>
      </c>
      <c r="AA81" s="190">
        <f t="shared" si="98"/>
        <v>0</v>
      </c>
      <c r="AB81" s="253"/>
      <c r="AC81" s="190">
        <f t="shared" si="99"/>
        <v>0</v>
      </c>
      <c r="AD81" s="200">
        <f t="shared" si="115"/>
        <v>0</v>
      </c>
      <c r="AE81" s="81"/>
      <c r="AF81" s="82"/>
      <c r="AG81" s="192">
        <f t="shared" si="100"/>
        <v>0</v>
      </c>
      <c r="AH81" s="193">
        <f t="shared" si="101"/>
        <v>0</v>
      </c>
      <c r="AI81" s="190">
        <f t="shared" si="116"/>
        <v>0</v>
      </c>
      <c r="AJ81" s="192">
        <f t="shared" si="117"/>
        <v>0</v>
      </c>
      <c r="AK81" s="83"/>
      <c r="AL81" s="192">
        <f t="shared" si="102"/>
        <v>0</v>
      </c>
      <c r="AM81" s="194">
        <f t="shared" ca="1" si="118"/>
        <v>0</v>
      </c>
      <c r="AN81" s="83"/>
      <c r="AO81" s="84"/>
      <c r="AP81" s="84"/>
      <c r="AQ81" s="84"/>
      <c r="AR81" s="84"/>
      <c r="AS81" s="84"/>
      <c r="AT81" s="84"/>
      <c r="AU81" s="84"/>
      <c r="AV81" s="84"/>
      <c r="AW81" s="84"/>
      <c r="AX81" s="84"/>
      <c r="AY81" s="84"/>
      <c r="AZ81" s="84"/>
      <c r="BA81" s="84"/>
      <c r="BB81" s="84"/>
      <c r="BC81" s="84"/>
      <c r="BD81" s="84"/>
      <c r="BE81" s="84"/>
      <c r="BF81" s="85"/>
      <c r="BG81" s="195">
        <f t="shared" ca="1" si="119"/>
        <v>0</v>
      </c>
      <c r="BH81" s="195">
        <f t="shared" ca="1" si="120"/>
        <v>0</v>
      </c>
      <c r="BI81" s="196">
        <f t="shared" ca="1" si="121"/>
        <v>0</v>
      </c>
      <c r="BJ81" s="192">
        <f t="shared" si="122"/>
        <v>0</v>
      </c>
      <c r="BK81" s="192">
        <f t="shared" si="123"/>
        <v>0</v>
      </c>
      <c r="BL81" s="192">
        <f t="shared" si="124"/>
        <v>0</v>
      </c>
      <c r="BM81" s="192">
        <f t="shared" si="125"/>
        <v>0</v>
      </c>
      <c r="BN81" s="192">
        <f t="shared" si="126"/>
        <v>0</v>
      </c>
      <c r="BO81" s="192">
        <f t="shared" si="127"/>
        <v>0</v>
      </c>
      <c r="BP81" s="192">
        <f t="shared" si="128"/>
        <v>0</v>
      </c>
      <c r="BQ81" s="192">
        <f t="shared" si="129"/>
        <v>0</v>
      </c>
      <c r="BR81" s="192">
        <f t="shared" si="130"/>
        <v>0</v>
      </c>
      <c r="BS81" s="192">
        <f t="shared" si="131"/>
        <v>0</v>
      </c>
      <c r="BT81" s="192">
        <f t="shared" si="132"/>
        <v>0</v>
      </c>
      <c r="BU81" s="192">
        <f t="shared" si="133"/>
        <v>0</v>
      </c>
      <c r="BV81" s="192">
        <f t="shared" si="134"/>
        <v>0</v>
      </c>
      <c r="BW81" s="192">
        <f t="shared" si="135"/>
        <v>0</v>
      </c>
      <c r="BX81" s="192">
        <f t="shared" si="136"/>
        <v>0</v>
      </c>
      <c r="BY81" s="192">
        <f t="shared" si="137"/>
        <v>0</v>
      </c>
      <c r="BZ81" s="192">
        <f t="shared" si="138"/>
        <v>0</v>
      </c>
      <c r="CA81" s="192">
        <f t="shared" si="139"/>
        <v>0</v>
      </c>
      <c r="CB81" s="192">
        <f t="shared" si="140"/>
        <v>0</v>
      </c>
      <c r="CC81" s="192">
        <f t="shared" ca="1" si="103"/>
        <v>0</v>
      </c>
      <c r="CD81" s="192">
        <f t="shared" ca="1" si="104"/>
        <v>0</v>
      </c>
      <c r="CE81" s="86"/>
      <c r="CF81" s="80"/>
      <c r="CG81" s="192" t="str">
        <f t="shared" si="105"/>
        <v/>
      </c>
      <c r="CH81" s="192" t="str">
        <f t="shared" si="141"/>
        <v/>
      </c>
      <c r="CI81" s="192" t="str">
        <f t="shared" si="106"/>
        <v/>
      </c>
      <c r="CJ81" s="192">
        <f t="shared" si="107"/>
        <v>0</v>
      </c>
    </row>
    <row r="82" spans="1:88" x14ac:dyDescent="0.3">
      <c r="A82" s="197">
        <f>ROWS($12:82)-1</f>
        <v>70</v>
      </c>
      <c r="B82" s="75"/>
      <c r="C82" s="76"/>
      <c r="D82" s="76"/>
      <c r="E82" s="77"/>
      <c r="F82" s="78"/>
      <c r="G82" s="79"/>
      <c r="H82" s="198">
        <f t="shared" si="87"/>
        <v>0</v>
      </c>
      <c r="I82" s="199">
        <f t="shared" si="108"/>
        <v>0</v>
      </c>
      <c r="J82" s="190">
        <f t="shared" si="88"/>
        <v>0</v>
      </c>
      <c r="K82" s="190">
        <f t="shared" si="89"/>
        <v>0</v>
      </c>
      <c r="L82" s="190">
        <f t="shared" si="90"/>
        <v>0</v>
      </c>
      <c r="M82" s="190">
        <f t="shared" si="109"/>
        <v>0</v>
      </c>
      <c r="N82" s="190">
        <f t="shared" si="110"/>
        <v>0</v>
      </c>
      <c r="O82" s="190">
        <f t="shared" si="111"/>
        <v>0</v>
      </c>
      <c r="P82" s="190">
        <f t="shared" si="91"/>
        <v>0</v>
      </c>
      <c r="Q82" s="190">
        <f t="shared" si="92"/>
        <v>0</v>
      </c>
      <c r="R82" s="190">
        <f t="shared" si="93"/>
        <v>0</v>
      </c>
      <c r="S82" s="80"/>
      <c r="T82" s="190">
        <f t="shared" si="94"/>
        <v>0</v>
      </c>
      <c r="U82" s="190">
        <f t="shared" si="112"/>
        <v>0</v>
      </c>
      <c r="V82" s="190">
        <f t="shared" si="113"/>
        <v>0</v>
      </c>
      <c r="W82" s="190">
        <f t="shared" si="95"/>
        <v>0</v>
      </c>
      <c r="X82" s="190">
        <f t="shared" si="114"/>
        <v>0</v>
      </c>
      <c r="Y82" s="190">
        <f t="shared" si="96"/>
        <v>0</v>
      </c>
      <c r="Z82" s="190">
        <f t="shared" si="97"/>
        <v>0</v>
      </c>
      <c r="AA82" s="190">
        <f t="shared" si="98"/>
        <v>0</v>
      </c>
      <c r="AB82" s="253"/>
      <c r="AC82" s="190">
        <f t="shared" si="99"/>
        <v>0</v>
      </c>
      <c r="AD82" s="200">
        <f t="shared" si="115"/>
        <v>0</v>
      </c>
      <c r="AE82" s="81"/>
      <c r="AF82" s="82"/>
      <c r="AG82" s="192">
        <f t="shared" si="100"/>
        <v>0</v>
      </c>
      <c r="AH82" s="193">
        <f t="shared" si="101"/>
        <v>0</v>
      </c>
      <c r="AI82" s="190">
        <f t="shared" si="116"/>
        <v>0</v>
      </c>
      <c r="AJ82" s="192">
        <f t="shared" si="117"/>
        <v>0</v>
      </c>
      <c r="AK82" s="83"/>
      <c r="AL82" s="192">
        <f t="shared" si="102"/>
        <v>0</v>
      </c>
      <c r="AM82" s="194">
        <f t="shared" ca="1" si="118"/>
        <v>0</v>
      </c>
      <c r="AN82" s="83"/>
      <c r="AO82" s="84"/>
      <c r="AP82" s="84"/>
      <c r="AQ82" s="84"/>
      <c r="AR82" s="84"/>
      <c r="AS82" s="84"/>
      <c r="AT82" s="84"/>
      <c r="AU82" s="84"/>
      <c r="AV82" s="84"/>
      <c r="AW82" s="84"/>
      <c r="AX82" s="84"/>
      <c r="AY82" s="84"/>
      <c r="AZ82" s="84"/>
      <c r="BA82" s="84"/>
      <c r="BB82" s="84"/>
      <c r="BC82" s="84"/>
      <c r="BD82" s="84"/>
      <c r="BE82" s="84"/>
      <c r="BF82" s="85"/>
      <c r="BG82" s="195">
        <f t="shared" ca="1" si="119"/>
        <v>0</v>
      </c>
      <c r="BH82" s="195">
        <f t="shared" ca="1" si="120"/>
        <v>0</v>
      </c>
      <c r="BI82" s="196">
        <f t="shared" ca="1" si="121"/>
        <v>0</v>
      </c>
      <c r="BJ82" s="192">
        <f t="shared" si="122"/>
        <v>0</v>
      </c>
      <c r="BK82" s="192">
        <f t="shared" si="123"/>
        <v>0</v>
      </c>
      <c r="BL82" s="192">
        <f t="shared" si="124"/>
        <v>0</v>
      </c>
      <c r="BM82" s="192">
        <f t="shared" si="125"/>
        <v>0</v>
      </c>
      <c r="BN82" s="192">
        <f t="shared" si="126"/>
        <v>0</v>
      </c>
      <c r="BO82" s="192">
        <f t="shared" si="127"/>
        <v>0</v>
      </c>
      <c r="BP82" s="192">
        <f t="shared" si="128"/>
        <v>0</v>
      </c>
      <c r="BQ82" s="192">
        <f t="shared" si="129"/>
        <v>0</v>
      </c>
      <c r="BR82" s="192">
        <f t="shared" si="130"/>
        <v>0</v>
      </c>
      <c r="BS82" s="192">
        <f t="shared" si="131"/>
        <v>0</v>
      </c>
      <c r="BT82" s="192">
        <f t="shared" si="132"/>
        <v>0</v>
      </c>
      <c r="BU82" s="192">
        <f t="shared" si="133"/>
        <v>0</v>
      </c>
      <c r="BV82" s="192">
        <f t="shared" si="134"/>
        <v>0</v>
      </c>
      <c r="BW82" s="192">
        <f t="shared" si="135"/>
        <v>0</v>
      </c>
      <c r="BX82" s="192">
        <f t="shared" si="136"/>
        <v>0</v>
      </c>
      <c r="BY82" s="192">
        <f t="shared" si="137"/>
        <v>0</v>
      </c>
      <c r="BZ82" s="192">
        <f t="shared" si="138"/>
        <v>0</v>
      </c>
      <c r="CA82" s="192">
        <f t="shared" si="139"/>
        <v>0</v>
      </c>
      <c r="CB82" s="192">
        <f t="shared" si="140"/>
        <v>0</v>
      </c>
      <c r="CC82" s="192">
        <f t="shared" ca="1" si="103"/>
        <v>0</v>
      </c>
      <c r="CD82" s="192">
        <f t="shared" ca="1" si="104"/>
        <v>0</v>
      </c>
      <c r="CE82" s="86"/>
      <c r="CF82" s="80"/>
      <c r="CG82" s="192" t="str">
        <f t="shared" si="105"/>
        <v/>
      </c>
      <c r="CH82" s="192" t="str">
        <f t="shared" si="141"/>
        <v/>
      </c>
      <c r="CI82" s="192" t="str">
        <f t="shared" si="106"/>
        <v/>
      </c>
      <c r="CJ82" s="192">
        <f t="shared" si="107"/>
        <v>0</v>
      </c>
    </row>
    <row r="83" spans="1:88" x14ac:dyDescent="0.3">
      <c r="A83" s="197">
        <f>ROWS($12:83)-1</f>
        <v>71</v>
      </c>
      <c r="B83" s="75"/>
      <c r="C83" s="76"/>
      <c r="D83" s="76"/>
      <c r="E83" s="77"/>
      <c r="F83" s="78"/>
      <c r="G83" s="79"/>
      <c r="H83" s="198">
        <f t="shared" si="87"/>
        <v>0</v>
      </c>
      <c r="I83" s="199">
        <f t="shared" si="108"/>
        <v>0</v>
      </c>
      <c r="J83" s="190">
        <f t="shared" si="88"/>
        <v>0</v>
      </c>
      <c r="K83" s="190">
        <f t="shared" si="89"/>
        <v>0</v>
      </c>
      <c r="L83" s="190">
        <f t="shared" si="90"/>
        <v>0</v>
      </c>
      <c r="M83" s="190">
        <f t="shared" si="109"/>
        <v>0</v>
      </c>
      <c r="N83" s="190">
        <f t="shared" si="110"/>
        <v>0</v>
      </c>
      <c r="O83" s="190">
        <f t="shared" si="111"/>
        <v>0</v>
      </c>
      <c r="P83" s="190">
        <f t="shared" si="91"/>
        <v>0</v>
      </c>
      <c r="Q83" s="190">
        <f t="shared" si="92"/>
        <v>0</v>
      </c>
      <c r="R83" s="190">
        <f t="shared" si="93"/>
        <v>0</v>
      </c>
      <c r="S83" s="80"/>
      <c r="T83" s="190">
        <f t="shared" si="94"/>
        <v>0</v>
      </c>
      <c r="U83" s="190">
        <f t="shared" si="112"/>
        <v>0</v>
      </c>
      <c r="V83" s="190">
        <f t="shared" si="113"/>
        <v>0</v>
      </c>
      <c r="W83" s="190">
        <f t="shared" si="95"/>
        <v>0</v>
      </c>
      <c r="X83" s="190">
        <f t="shared" si="114"/>
        <v>0</v>
      </c>
      <c r="Y83" s="190">
        <f t="shared" si="96"/>
        <v>0</v>
      </c>
      <c r="Z83" s="190">
        <f t="shared" si="97"/>
        <v>0</v>
      </c>
      <c r="AA83" s="190">
        <f t="shared" si="98"/>
        <v>0</v>
      </c>
      <c r="AB83" s="253"/>
      <c r="AC83" s="190">
        <f t="shared" si="99"/>
        <v>0</v>
      </c>
      <c r="AD83" s="200">
        <f t="shared" si="115"/>
        <v>0</v>
      </c>
      <c r="AE83" s="81"/>
      <c r="AF83" s="82"/>
      <c r="AG83" s="192">
        <f t="shared" si="100"/>
        <v>0</v>
      </c>
      <c r="AH83" s="193">
        <f t="shared" si="101"/>
        <v>0</v>
      </c>
      <c r="AI83" s="190">
        <f t="shared" si="116"/>
        <v>0</v>
      </c>
      <c r="AJ83" s="192">
        <f t="shared" si="117"/>
        <v>0</v>
      </c>
      <c r="AK83" s="83"/>
      <c r="AL83" s="192">
        <f t="shared" si="102"/>
        <v>0</v>
      </c>
      <c r="AM83" s="194">
        <f t="shared" ca="1" si="118"/>
        <v>0</v>
      </c>
      <c r="AN83" s="83"/>
      <c r="AO83" s="84"/>
      <c r="AP83" s="84"/>
      <c r="AQ83" s="84"/>
      <c r="AR83" s="84"/>
      <c r="AS83" s="84"/>
      <c r="AT83" s="84"/>
      <c r="AU83" s="84"/>
      <c r="AV83" s="84"/>
      <c r="AW83" s="84"/>
      <c r="AX83" s="84"/>
      <c r="AY83" s="84"/>
      <c r="AZ83" s="84"/>
      <c r="BA83" s="84"/>
      <c r="BB83" s="84"/>
      <c r="BC83" s="84"/>
      <c r="BD83" s="84"/>
      <c r="BE83" s="84"/>
      <c r="BF83" s="85"/>
      <c r="BG83" s="195">
        <f t="shared" ca="1" si="119"/>
        <v>0</v>
      </c>
      <c r="BH83" s="195">
        <f t="shared" ca="1" si="120"/>
        <v>0</v>
      </c>
      <c r="BI83" s="196">
        <f t="shared" ca="1" si="121"/>
        <v>0</v>
      </c>
      <c r="BJ83" s="192">
        <f t="shared" si="122"/>
        <v>0</v>
      </c>
      <c r="BK83" s="192">
        <f t="shared" si="123"/>
        <v>0</v>
      </c>
      <c r="BL83" s="192">
        <f t="shared" si="124"/>
        <v>0</v>
      </c>
      <c r="BM83" s="192">
        <f t="shared" si="125"/>
        <v>0</v>
      </c>
      <c r="BN83" s="192">
        <f t="shared" si="126"/>
        <v>0</v>
      </c>
      <c r="BO83" s="192">
        <f t="shared" si="127"/>
        <v>0</v>
      </c>
      <c r="BP83" s="192">
        <f t="shared" si="128"/>
        <v>0</v>
      </c>
      <c r="BQ83" s="192">
        <f t="shared" si="129"/>
        <v>0</v>
      </c>
      <c r="BR83" s="192">
        <f t="shared" si="130"/>
        <v>0</v>
      </c>
      <c r="BS83" s="192">
        <f t="shared" si="131"/>
        <v>0</v>
      </c>
      <c r="BT83" s="192">
        <f t="shared" si="132"/>
        <v>0</v>
      </c>
      <c r="BU83" s="192">
        <f t="shared" si="133"/>
        <v>0</v>
      </c>
      <c r="BV83" s="192">
        <f t="shared" si="134"/>
        <v>0</v>
      </c>
      <c r="BW83" s="192">
        <f t="shared" si="135"/>
        <v>0</v>
      </c>
      <c r="BX83" s="192">
        <f t="shared" si="136"/>
        <v>0</v>
      </c>
      <c r="BY83" s="192">
        <f t="shared" si="137"/>
        <v>0</v>
      </c>
      <c r="BZ83" s="192">
        <f t="shared" si="138"/>
        <v>0</v>
      </c>
      <c r="CA83" s="192">
        <f t="shared" si="139"/>
        <v>0</v>
      </c>
      <c r="CB83" s="192">
        <f t="shared" si="140"/>
        <v>0</v>
      </c>
      <c r="CC83" s="192">
        <f t="shared" ca="1" si="103"/>
        <v>0</v>
      </c>
      <c r="CD83" s="192">
        <f t="shared" ca="1" si="104"/>
        <v>0</v>
      </c>
      <c r="CE83" s="86"/>
      <c r="CF83" s="80"/>
      <c r="CG83" s="192" t="str">
        <f t="shared" si="105"/>
        <v/>
      </c>
      <c r="CH83" s="192" t="str">
        <f t="shared" si="141"/>
        <v/>
      </c>
      <c r="CI83" s="192" t="str">
        <f t="shared" si="106"/>
        <v/>
      </c>
      <c r="CJ83" s="192">
        <f t="shared" si="107"/>
        <v>0</v>
      </c>
    </row>
    <row r="84" spans="1:88" x14ac:dyDescent="0.3">
      <c r="A84" s="197">
        <f>ROWS($12:84)-1</f>
        <v>72</v>
      </c>
      <c r="B84" s="75"/>
      <c r="C84" s="76"/>
      <c r="D84" s="76"/>
      <c r="E84" s="77"/>
      <c r="F84" s="78"/>
      <c r="G84" s="79"/>
      <c r="H84" s="198">
        <f t="shared" si="87"/>
        <v>0</v>
      </c>
      <c r="I84" s="199">
        <f t="shared" si="108"/>
        <v>0</v>
      </c>
      <c r="J84" s="190">
        <f t="shared" si="88"/>
        <v>0</v>
      </c>
      <c r="K84" s="190">
        <f t="shared" si="89"/>
        <v>0</v>
      </c>
      <c r="L84" s="190">
        <f t="shared" si="90"/>
        <v>0</v>
      </c>
      <c r="M84" s="190">
        <f t="shared" si="109"/>
        <v>0</v>
      </c>
      <c r="N84" s="190">
        <f t="shared" si="110"/>
        <v>0</v>
      </c>
      <c r="O84" s="190">
        <f t="shared" si="111"/>
        <v>0</v>
      </c>
      <c r="P84" s="190">
        <f t="shared" si="91"/>
        <v>0</v>
      </c>
      <c r="Q84" s="190">
        <f t="shared" si="92"/>
        <v>0</v>
      </c>
      <c r="R84" s="190">
        <f t="shared" si="93"/>
        <v>0</v>
      </c>
      <c r="S84" s="80"/>
      <c r="T84" s="190">
        <f t="shared" si="94"/>
        <v>0</v>
      </c>
      <c r="U84" s="190">
        <f t="shared" si="112"/>
        <v>0</v>
      </c>
      <c r="V84" s="190">
        <f t="shared" si="113"/>
        <v>0</v>
      </c>
      <c r="W84" s="190">
        <f t="shared" si="95"/>
        <v>0</v>
      </c>
      <c r="X84" s="190">
        <f t="shared" si="114"/>
        <v>0</v>
      </c>
      <c r="Y84" s="190">
        <f t="shared" si="96"/>
        <v>0</v>
      </c>
      <c r="Z84" s="190">
        <f t="shared" si="97"/>
        <v>0</v>
      </c>
      <c r="AA84" s="190">
        <f t="shared" si="98"/>
        <v>0</v>
      </c>
      <c r="AB84" s="253"/>
      <c r="AC84" s="190">
        <f t="shared" si="99"/>
        <v>0</v>
      </c>
      <c r="AD84" s="200">
        <f t="shared" si="115"/>
        <v>0</v>
      </c>
      <c r="AE84" s="81"/>
      <c r="AF84" s="82"/>
      <c r="AG84" s="192">
        <f t="shared" si="100"/>
        <v>0</v>
      </c>
      <c r="AH84" s="193">
        <f t="shared" si="101"/>
        <v>0</v>
      </c>
      <c r="AI84" s="190">
        <f t="shared" si="116"/>
        <v>0</v>
      </c>
      <c r="AJ84" s="192">
        <f t="shared" si="117"/>
        <v>0</v>
      </c>
      <c r="AK84" s="83"/>
      <c r="AL84" s="192">
        <f t="shared" si="102"/>
        <v>0</v>
      </c>
      <c r="AM84" s="194">
        <f t="shared" ca="1" si="118"/>
        <v>0</v>
      </c>
      <c r="AN84" s="83"/>
      <c r="AO84" s="84"/>
      <c r="AP84" s="84"/>
      <c r="AQ84" s="84"/>
      <c r="AR84" s="84"/>
      <c r="AS84" s="84"/>
      <c r="AT84" s="84"/>
      <c r="AU84" s="84"/>
      <c r="AV84" s="84"/>
      <c r="AW84" s="84"/>
      <c r="AX84" s="84"/>
      <c r="AY84" s="84"/>
      <c r="AZ84" s="84"/>
      <c r="BA84" s="84"/>
      <c r="BB84" s="84"/>
      <c r="BC84" s="84"/>
      <c r="BD84" s="84"/>
      <c r="BE84" s="84"/>
      <c r="BF84" s="85"/>
      <c r="BG84" s="195">
        <f t="shared" ca="1" si="119"/>
        <v>0</v>
      </c>
      <c r="BH84" s="195">
        <f t="shared" ca="1" si="120"/>
        <v>0</v>
      </c>
      <c r="BI84" s="196">
        <f t="shared" ca="1" si="121"/>
        <v>0</v>
      </c>
      <c r="BJ84" s="192">
        <f t="shared" si="122"/>
        <v>0</v>
      </c>
      <c r="BK84" s="192">
        <f t="shared" si="123"/>
        <v>0</v>
      </c>
      <c r="BL84" s="192">
        <f t="shared" si="124"/>
        <v>0</v>
      </c>
      <c r="BM84" s="192">
        <f t="shared" si="125"/>
        <v>0</v>
      </c>
      <c r="BN84" s="192">
        <f t="shared" si="126"/>
        <v>0</v>
      </c>
      <c r="BO84" s="192">
        <f t="shared" si="127"/>
        <v>0</v>
      </c>
      <c r="BP84" s="192">
        <f t="shared" si="128"/>
        <v>0</v>
      </c>
      <c r="BQ84" s="192">
        <f t="shared" si="129"/>
        <v>0</v>
      </c>
      <c r="BR84" s="192">
        <f t="shared" si="130"/>
        <v>0</v>
      </c>
      <c r="BS84" s="192">
        <f t="shared" si="131"/>
        <v>0</v>
      </c>
      <c r="BT84" s="192">
        <f t="shared" si="132"/>
        <v>0</v>
      </c>
      <c r="BU84" s="192">
        <f t="shared" si="133"/>
        <v>0</v>
      </c>
      <c r="BV84" s="192">
        <f t="shared" si="134"/>
        <v>0</v>
      </c>
      <c r="BW84" s="192">
        <f t="shared" si="135"/>
        <v>0</v>
      </c>
      <c r="BX84" s="192">
        <f t="shared" si="136"/>
        <v>0</v>
      </c>
      <c r="BY84" s="192">
        <f t="shared" si="137"/>
        <v>0</v>
      </c>
      <c r="BZ84" s="192">
        <f t="shared" si="138"/>
        <v>0</v>
      </c>
      <c r="CA84" s="192">
        <f t="shared" si="139"/>
        <v>0</v>
      </c>
      <c r="CB84" s="192">
        <f t="shared" si="140"/>
        <v>0</v>
      </c>
      <c r="CC84" s="192">
        <f t="shared" ca="1" si="103"/>
        <v>0</v>
      </c>
      <c r="CD84" s="192">
        <f t="shared" ca="1" si="104"/>
        <v>0</v>
      </c>
      <c r="CE84" s="86"/>
      <c r="CF84" s="80"/>
      <c r="CG84" s="192" t="str">
        <f t="shared" si="105"/>
        <v/>
      </c>
      <c r="CH84" s="192" t="str">
        <f t="shared" si="141"/>
        <v/>
      </c>
      <c r="CI84" s="192" t="str">
        <f t="shared" si="106"/>
        <v/>
      </c>
      <c r="CJ84" s="192">
        <f t="shared" si="107"/>
        <v>0</v>
      </c>
    </row>
    <row r="85" spans="1:88" x14ac:dyDescent="0.3">
      <c r="A85" s="197">
        <f>ROWS($12:85)-1</f>
        <v>73</v>
      </c>
      <c r="B85" s="75"/>
      <c r="C85" s="76"/>
      <c r="D85" s="76"/>
      <c r="E85" s="77"/>
      <c r="F85" s="78"/>
      <c r="G85" s="79"/>
      <c r="H85" s="198">
        <f t="shared" si="87"/>
        <v>0</v>
      </c>
      <c r="I85" s="199">
        <f t="shared" si="108"/>
        <v>0</v>
      </c>
      <c r="J85" s="190">
        <f t="shared" si="88"/>
        <v>0</v>
      </c>
      <c r="K85" s="190">
        <f t="shared" si="89"/>
        <v>0</v>
      </c>
      <c r="L85" s="190">
        <f t="shared" si="90"/>
        <v>0</v>
      </c>
      <c r="M85" s="190">
        <f t="shared" si="109"/>
        <v>0</v>
      </c>
      <c r="N85" s="190">
        <f t="shared" si="110"/>
        <v>0</v>
      </c>
      <c r="O85" s="190">
        <f t="shared" si="111"/>
        <v>0</v>
      </c>
      <c r="P85" s="190">
        <f t="shared" si="91"/>
        <v>0</v>
      </c>
      <c r="Q85" s="190">
        <f t="shared" si="92"/>
        <v>0</v>
      </c>
      <c r="R85" s="190">
        <f t="shared" si="93"/>
        <v>0</v>
      </c>
      <c r="S85" s="80"/>
      <c r="T85" s="190">
        <f t="shared" si="94"/>
        <v>0</v>
      </c>
      <c r="U85" s="190">
        <f t="shared" si="112"/>
        <v>0</v>
      </c>
      <c r="V85" s="190">
        <f t="shared" si="113"/>
        <v>0</v>
      </c>
      <c r="W85" s="190">
        <f t="shared" si="95"/>
        <v>0</v>
      </c>
      <c r="X85" s="190">
        <f t="shared" si="114"/>
        <v>0</v>
      </c>
      <c r="Y85" s="190">
        <f t="shared" si="96"/>
        <v>0</v>
      </c>
      <c r="Z85" s="190">
        <f t="shared" si="97"/>
        <v>0</v>
      </c>
      <c r="AA85" s="190">
        <f t="shared" si="98"/>
        <v>0</v>
      </c>
      <c r="AB85" s="253"/>
      <c r="AC85" s="190">
        <f t="shared" si="99"/>
        <v>0</v>
      </c>
      <c r="AD85" s="200">
        <f t="shared" si="115"/>
        <v>0</v>
      </c>
      <c r="AE85" s="81"/>
      <c r="AF85" s="82"/>
      <c r="AG85" s="192">
        <f t="shared" si="100"/>
        <v>0</v>
      </c>
      <c r="AH85" s="193">
        <f t="shared" si="101"/>
        <v>0</v>
      </c>
      <c r="AI85" s="190">
        <f t="shared" si="116"/>
        <v>0</v>
      </c>
      <c r="AJ85" s="192">
        <f t="shared" si="117"/>
        <v>0</v>
      </c>
      <c r="AK85" s="83"/>
      <c r="AL85" s="192">
        <f t="shared" si="102"/>
        <v>0</v>
      </c>
      <c r="AM85" s="194">
        <f t="shared" ca="1" si="118"/>
        <v>0</v>
      </c>
      <c r="AN85" s="83"/>
      <c r="AO85" s="84"/>
      <c r="AP85" s="84"/>
      <c r="AQ85" s="84"/>
      <c r="AR85" s="84"/>
      <c r="AS85" s="84"/>
      <c r="AT85" s="84"/>
      <c r="AU85" s="84"/>
      <c r="AV85" s="84"/>
      <c r="AW85" s="84"/>
      <c r="AX85" s="84"/>
      <c r="AY85" s="84"/>
      <c r="AZ85" s="84"/>
      <c r="BA85" s="84"/>
      <c r="BB85" s="84"/>
      <c r="BC85" s="84"/>
      <c r="BD85" s="84"/>
      <c r="BE85" s="84"/>
      <c r="BF85" s="85"/>
      <c r="BG85" s="195">
        <f t="shared" ca="1" si="119"/>
        <v>0</v>
      </c>
      <c r="BH85" s="195">
        <f t="shared" ca="1" si="120"/>
        <v>0</v>
      </c>
      <c r="BI85" s="196">
        <f t="shared" ca="1" si="121"/>
        <v>0</v>
      </c>
      <c r="BJ85" s="192">
        <f t="shared" si="122"/>
        <v>0</v>
      </c>
      <c r="BK85" s="192">
        <f t="shared" si="123"/>
        <v>0</v>
      </c>
      <c r="BL85" s="192">
        <f t="shared" si="124"/>
        <v>0</v>
      </c>
      <c r="BM85" s="192">
        <f t="shared" si="125"/>
        <v>0</v>
      </c>
      <c r="BN85" s="192">
        <f t="shared" si="126"/>
        <v>0</v>
      </c>
      <c r="BO85" s="192">
        <f t="shared" si="127"/>
        <v>0</v>
      </c>
      <c r="BP85" s="192">
        <f t="shared" si="128"/>
        <v>0</v>
      </c>
      <c r="BQ85" s="192">
        <f t="shared" si="129"/>
        <v>0</v>
      </c>
      <c r="BR85" s="192">
        <f t="shared" si="130"/>
        <v>0</v>
      </c>
      <c r="BS85" s="192">
        <f t="shared" si="131"/>
        <v>0</v>
      </c>
      <c r="BT85" s="192">
        <f t="shared" si="132"/>
        <v>0</v>
      </c>
      <c r="BU85" s="192">
        <f t="shared" si="133"/>
        <v>0</v>
      </c>
      <c r="BV85" s="192">
        <f t="shared" si="134"/>
        <v>0</v>
      </c>
      <c r="BW85" s="192">
        <f t="shared" si="135"/>
        <v>0</v>
      </c>
      <c r="BX85" s="192">
        <f t="shared" si="136"/>
        <v>0</v>
      </c>
      <c r="BY85" s="192">
        <f t="shared" si="137"/>
        <v>0</v>
      </c>
      <c r="BZ85" s="192">
        <f t="shared" si="138"/>
        <v>0</v>
      </c>
      <c r="CA85" s="192">
        <f t="shared" si="139"/>
        <v>0</v>
      </c>
      <c r="CB85" s="192">
        <f t="shared" si="140"/>
        <v>0</v>
      </c>
      <c r="CC85" s="192">
        <f t="shared" ca="1" si="103"/>
        <v>0</v>
      </c>
      <c r="CD85" s="192">
        <f t="shared" ca="1" si="104"/>
        <v>0</v>
      </c>
      <c r="CE85" s="86"/>
      <c r="CF85" s="80"/>
      <c r="CG85" s="192" t="str">
        <f t="shared" si="105"/>
        <v/>
      </c>
      <c r="CH85" s="192" t="str">
        <f t="shared" si="141"/>
        <v/>
      </c>
      <c r="CI85" s="192" t="str">
        <f t="shared" si="106"/>
        <v/>
      </c>
      <c r="CJ85" s="192">
        <f t="shared" si="107"/>
        <v>0</v>
      </c>
    </row>
    <row r="86" spans="1:88" x14ac:dyDescent="0.3">
      <c r="A86" s="197">
        <f>ROWS($12:86)-1</f>
        <v>74</v>
      </c>
      <c r="B86" s="75"/>
      <c r="C86" s="76"/>
      <c r="D86" s="76"/>
      <c r="E86" s="77"/>
      <c r="F86" s="78"/>
      <c r="G86" s="79"/>
      <c r="H86" s="198">
        <f t="shared" si="87"/>
        <v>0</v>
      </c>
      <c r="I86" s="199">
        <f t="shared" si="108"/>
        <v>0</v>
      </c>
      <c r="J86" s="190">
        <f t="shared" si="88"/>
        <v>0</v>
      </c>
      <c r="K86" s="190">
        <f t="shared" si="89"/>
        <v>0</v>
      </c>
      <c r="L86" s="190">
        <f t="shared" si="90"/>
        <v>0</v>
      </c>
      <c r="M86" s="190">
        <f t="shared" si="109"/>
        <v>0</v>
      </c>
      <c r="N86" s="190">
        <f t="shared" si="110"/>
        <v>0</v>
      </c>
      <c r="O86" s="190">
        <f t="shared" si="111"/>
        <v>0</v>
      </c>
      <c r="P86" s="190">
        <f t="shared" si="91"/>
        <v>0</v>
      </c>
      <c r="Q86" s="190">
        <f t="shared" si="92"/>
        <v>0</v>
      </c>
      <c r="R86" s="190">
        <f t="shared" si="93"/>
        <v>0</v>
      </c>
      <c r="S86" s="80"/>
      <c r="T86" s="190">
        <f t="shared" si="94"/>
        <v>0</v>
      </c>
      <c r="U86" s="190">
        <f t="shared" si="112"/>
        <v>0</v>
      </c>
      <c r="V86" s="190">
        <f t="shared" si="113"/>
        <v>0</v>
      </c>
      <c r="W86" s="190">
        <f t="shared" si="95"/>
        <v>0</v>
      </c>
      <c r="X86" s="190">
        <f t="shared" si="114"/>
        <v>0</v>
      </c>
      <c r="Y86" s="190">
        <f t="shared" si="96"/>
        <v>0</v>
      </c>
      <c r="Z86" s="190">
        <f t="shared" si="97"/>
        <v>0</v>
      </c>
      <c r="AA86" s="190">
        <f t="shared" si="98"/>
        <v>0</v>
      </c>
      <c r="AB86" s="253"/>
      <c r="AC86" s="190">
        <f t="shared" si="99"/>
        <v>0</v>
      </c>
      <c r="AD86" s="200">
        <f t="shared" si="115"/>
        <v>0</v>
      </c>
      <c r="AE86" s="81"/>
      <c r="AF86" s="82"/>
      <c r="AG86" s="192">
        <f t="shared" si="100"/>
        <v>0</v>
      </c>
      <c r="AH86" s="193">
        <f t="shared" si="101"/>
        <v>0</v>
      </c>
      <c r="AI86" s="190">
        <f t="shared" si="116"/>
        <v>0</v>
      </c>
      <c r="AJ86" s="192">
        <f t="shared" si="117"/>
        <v>0</v>
      </c>
      <c r="AK86" s="83"/>
      <c r="AL86" s="192">
        <f t="shared" si="102"/>
        <v>0</v>
      </c>
      <c r="AM86" s="194">
        <f t="shared" ca="1" si="118"/>
        <v>0</v>
      </c>
      <c r="AN86" s="83"/>
      <c r="AO86" s="84"/>
      <c r="AP86" s="84"/>
      <c r="AQ86" s="84"/>
      <c r="AR86" s="84"/>
      <c r="AS86" s="84"/>
      <c r="AT86" s="84"/>
      <c r="AU86" s="84"/>
      <c r="AV86" s="84"/>
      <c r="AW86" s="84"/>
      <c r="AX86" s="84"/>
      <c r="AY86" s="84"/>
      <c r="AZ86" s="84"/>
      <c r="BA86" s="84"/>
      <c r="BB86" s="84"/>
      <c r="BC86" s="84"/>
      <c r="BD86" s="84"/>
      <c r="BE86" s="84"/>
      <c r="BF86" s="85"/>
      <c r="BG86" s="195">
        <f t="shared" ca="1" si="119"/>
        <v>0</v>
      </c>
      <c r="BH86" s="195">
        <f t="shared" ca="1" si="120"/>
        <v>0</v>
      </c>
      <c r="BI86" s="196">
        <f t="shared" ca="1" si="121"/>
        <v>0</v>
      </c>
      <c r="BJ86" s="192">
        <f t="shared" si="122"/>
        <v>0</v>
      </c>
      <c r="BK86" s="192">
        <f t="shared" si="123"/>
        <v>0</v>
      </c>
      <c r="BL86" s="192">
        <f t="shared" si="124"/>
        <v>0</v>
      </c>
      <c r="BM86" s="192">
        <f t="shared" si="125"/>
        <v>0</v>
      </c>
      <c r="BN86" s="192">
        <f t="shared" si="126"/>
        <v>0</v>
      </c>
      <c r="BO86" s="192">
        <f t="shared" si="127"/>
        <v>0</v>
      </c>
      <c r="BP86" s="192">
        <f t="shared" si="128"/>
        <v>0</v>
      </c>
      <c r="BQ86" s="192">
        <f t="shared" si="129"/>
        <v>0</v>
      </c>
      <c r="BR86" s="192">
        <f t="shared" si="130"/>
        <v>0</v>
      </c>
      <c r="BS86" s="192">
        <f t="shared" si="131"/>
        <v>0</v>
      </c>
      <c r="BT86" s="192">
        <f t="shared" si="132"/>
        <v>0</v>
      </c>
      <c r="BU86" s="192">
        <f t="shared" si="133"/>
        <v>0</v>
      </c>
      <c r="BV86" s="192">
        <f t="shared" si="134"/>
        <v>0</v>
      </c>
      <c r="BW86" s="192">
        <f t="shared" si="135"/>
        <v>0</v>
      </c>
      <c r="BX86" s="192">
        <f t="shared" si="136"/>
        <v>0</v>
      </c>
      <c r="BY86" s="192">
        <f t="shared" si="137"/>
        <v>0</v>
      </c>
      <c r="BZ86" s="192">
        <f t="shared" si="138"/>
        <v>0</v>
      </c>
      <c r="CA86" s="192">
        <f t="shared" si="139"/>
        <v>0</v>
      </c>
      <c r="CB86" s="192">
        <f t="shared" si="140"/>
        <v>0</v>
      </c>
      <c r="CC86" s="192">
        <f t="shared" ca="1" si="103"/>
        <v>0</v>
      </c>
      <c r="CD86" s="192">
        <f t="shared" ca="1" si="104"/>
        <v>0</v>
      </c>
      <c r="CE86" s="86"/>
      <c r="CF86" s="80"/>
      <c r="CG86" s="192" t="str">
        <f t="shared" si="105"/>
        <v/>
      </c>
      <c r="CH86" s="192" t="str">
        <f t="shared" si="141"/>
        <v/>
      </c>
      <c r="CI86" s="192" t="str">
        <f t="shared" si="106"/>
        <v/>
      </c>
      <c r="CJ86" s="192">
        <f t="shared" si="107"/>
        <v>0</v>
      </c>
    </row>
    <row r="87" spans="1:88" x14ac:dyDescent="0.3">
      <c r="A87" s="197">
        <f>ROWS($12:87)-1</f>
        <v>75</v>
      </c>
      <c r="B87" s="75"/>
      <c r="C87" s="76"/>
      <c r="D87" s="76"/>
      <c r="E87" s="77"/>
      <c r="F87" s="78"/>
      <c r="G87" s="79"/>
      <c r="H87" s="198">
        <f t="shared" si="87"/>
        <v>0</v>
      </c>
      <c r="I87" s="199">
        <f t="shared" si="108"/>
        <v>0</v>
      </c>
      <c r="J87" s="190">
        <f t="shared" si="88"/>
        <v>0</v>
      </c>
      <c r="K87" s="190">
        <f t="shared" si="89"/>
        <v>0</v>
      </c>
      <c r="L87" s="190">
        <f t="shared" si="90"/>
        <v>0</v>
      </c>
      <c r="M87" s="190">
        <f t="shared" si="109"/>
        <v>0</v>
      </c>
      <c r="N87" s="190">
        <f t="shared" si="110"/>
        <v>0</v>
      </c>
      <c r="O87" s="190">
        <f t="shared" si="111"/>
        <v>0</v>
      </c>
      <c r="P87" s="190">
        <f t="shared" si="91"/>
        <v>0</v>
      </c>
      <c r="Q87" s="190">
        <f t="shared" si="92"/>
        <v>0</v>
      </c>
      <c r="R87" s="190">
        <f t="shared" si="93"/>
        <v>0</v>
      </c>
      <c r="S87" s="80"/>
      <c r="T87" s="190">
        <f t="shared" si="94"/>
        <v>0</v>
      </c>
      <c r="U87" s="190">
        <f t="shared" si="112"/>
        <v>0</v>
      </c>
      <c r="V87" s="190">
        <f t="shared" si="113"/>
        <v>0</v>
      </c>
      <c r="W87" s="190">
        <f t="shared" si="95"/>
        <v>0</v>
      </c>
      <c r="X87" s="190">
        <f t="shared" si="114"/>
        <v>0</v>
      </c>
      <c r="Y87" s="190">
        <f t="shared" si="96"/>
        <v>0</v>
      </c>
      <c r="Z87" s="190">
        <f t="shared" si="97"/>
        <v>0</v>
      </c>
      <c r="AA87" s="190">
        <f t="shared" si="98"/>
        <v>0</v>
      </c>
      <c r="AB87" s="253"/>
      <c r="AC87" s="190">
        <f t="shared" si="99"/>
        <v>0</v>
      </c>
      <c r="AD87" s="200">
        <f t="shared" si="115"/>
        <v>0</v>
      </c>
      <c r="AE87" s="81"/>
      <c r="AF87" s="82"/>
      <c r="AG87" s="192">
        <f t="shared" si="100"/>
        <v>0</v>
      </c>
      <c r="AH87" s="193">
        <f t="shared" si="101"/>
        <v>0</v>
      </c>
      <c r="AI87" s="190">
        <f t="shared" si="116"/>
        <v>0</v>
      </c>
      <c r="AJ87" s="192">
        <f t="shared" si="117"/>
        <v>0</v>
      </c>
      <c r="AK87" s="83"/>
      <c r="AL87" s="192">
        <f t="shared" si="102"/>
        <v>0</v>
      </c>
      <c r="AM87" s="194">
        <f t="shared" ca="1" si="118"/>
        <v>0</v>
      </c>
      <c r="AN87" s="83"/>
      <c r="AO87" s="84"/>
      <c r="AP87" s="84"/>
      <c r="AQ87" s="84"/>
      <c r="AR87" s="84"/>
      <c r="AS87" s="84"/>
      <c r="AT87" s="84"/>
      <c r="AU87" s="84"/>
      <c r="AV87" s="84"/>
      <c r="AW87" s="84"/>
      <c r="AX87" s="84"/>
      <c r="AY87" s="84"/>
      <c r="AZ87" s="84"/>
      <c r="BA87" s="84"/>
      <c r="BB87" s="84"/>
      <c r="BC87" s="84"/>
      <c r="BD87" s="84"/>
      <c r="BE87" s="84"/>
      <c r="BF87" s="85"/>
      <c r="BG87" s="195">
        <f t="shared" ca="1" si="119"/>
        <v>0</v>
      </c>
      <c r="BH87" s="195">
        <f t="shared" ca="1" si="120"/>
        <v>0</v>
      </c>
      <c r="BI87" s="196">
        <f t="shared" ca="1" si="121"/>
        <v>0</v>
      </c>
      <c r="BJ87" s="192">
        <f t="shared" si="122"/>
        <v>0</v>
      </c>
      <c r="BK87" s="192">
        <f t="shared" si="123"/>
        <v>0</v>
      </c>
      <c r="BL87" s="192">
        <f t="shared" si="124"/>
        <v>0</v>
      </c>
      <c r="BM87" s="192">
        <f t="shared" si="125"/>
        <v>0</v>
      </c>
      <c r="BN87" s="192">
        <f t="shared" si="126"/>
        <v>0</v>
      </c>
      <c r="BO87" s="192">
        <f t="shared" si="127"/>
        <v>0</v>
      </c>
      <c r="BP87" s="192">
        <f t="shared" si="128"/>
        <v>0</v>
      </c>
      <c r="BQ87" s="192">
        <f t="shared" si="129"/>
        <v>0</v>
      </c>
      <c r="BR87" s="192">
        <f t="shared" si="130"/>
        <v>0</v>
      </c>
      <c r="BS87" s="192">
        <f t="shared" si="131"/>
        <v>0</v>
      </c>
      <c r="BT87" s="192">
        <f t="shared" si="132"/>
        <v>0</v>
      </c>
      <c r="BU87" s="192">
        <f t="shared" si="133"/>
        <v>0</v>
      </c>
      <c r="BV87" s="192">
        <f t="shared" si="134"/>
        <v>0</v>
      </c>
      <c r="BW87" s="192">
        <f t="shared" si="135"/>
        <v>0</v>
      </c>
      <c r="BX87" s="192">
        <f t="shared" si="136"/>
        <v>0</v>
      </c>
      <c r="BY87" s="192">
        <f t="shared" si="137"/>
        <v>0</v>
      </c>
      <c r="BZ87" s="192">
        <f t="shared" si="138"/>
        <v>0</v>
      </c>
      <c r="CA87" s="192">
        <f t="shared" si="139"/>
        <v>0</v>
      </c>
      <c r="CB87" s="192">
        <f t="shared" si="140"/>
        <v>0</v>
      </c>
      <c r="CC87" s="192">
        <f t="shared" ca="1" si="103"/>
        <v>0</v>
      </c>
      <c r="CD87" s="192">
        <f t="shared" ca="1" si="104"/>
        <v>0</v>
      </c>
      <c r="CE87" s="86"/>
      <c r="CF87" s="80"/>
      <c r="CG87" s="192" t="str">
        <f t="shared" si="105"/>
        <v/>
      </c>
      <c r="CH87" s="192" t="str">
        <f t="shared" si="141"/>
        <v/>
      </c>
      <c r="CI87" s="192" t="str">
        <f t="shared" si="106"/>
        <v/>
      </c>
      <c r="CJ87" s="192">
        <f t="shared" si="107"/>
        <v>0</v>
      </c>
    </row>
    <row r="88" spans="1:88" x14ac:dyDescent="0.3">
      <c r="A88" s="197">
        <f>ROWS($12:88)-1</f>
        <v>76</v>
      </c>
      <c r="B88" s="75"/>
      <c r="C88" s="76"/>
      <c r="D88" s="76"/>
      <c r="E88" s="77"/>
      <c r="F88" s="78"/>
      <c r="G88" s="79"/>
      <c r="H88" s="198">
        <f t="shared" si="87"/>
        <v>0</v>
      </c>
      <c r="I88" s="199">
        <f t="shared" si="108"/>
        <v>0</v>
      </c>
      <c r="J88" s="190">
        <f t="shared" si="88"/>
        <v>0</v>
      </c>
      <c r="K88" s="190">
        <f t="shared" si="89"/>
        <v>0</v>
      </c>
      <c r="L88" s="190">
        <f t="shared" si="90"/>
        <v>0</v>
      </c>
      <c r="M88" s="190">
        <f t="shared" si="109"/>
        <v>0</v>
      </c>
      <c r="N88" s="190">
        <f t="shared" si="110"/>
        <v>0</v>
      </c>
      <c r="O88" s="190">
        <f t="shared" si="111"/>
        <v>0</v>
      </c>
      <c r="P88" s="190">
        <f t="shared" si="91"/>
        <v>0</v>
      </c>
      <c r="Q88" s="190">
        <f t="shared" si="92"/>
        <v>0</v>
      </c>
      <c r="R88" s="190">
        <f t="shared" si="93"/>
        <v>0</v>
      </c>
      <c r="S88" s="80"/>
      <c r="T88" s="190">
        <f t="shared" si="94"/>
        <v>0</v>
      </c>
      <c r="U88" s="190">
        <f t="shared" si="112"/>
        <v>0</v>
      </c>
      <c r="V88" s="190">
        <f t="shared" si="113"/>
        <v>0</v>
      </c>
      <c r="W88" s="190">
        <f t="shared" si="95"/>
        <v>0</v>
      </c>
      <c r="X88" s="190">
        <f t="shared" si="114"/>
        <v>0</v>
      </c>
      <c r="Y88" s="190">
        <f t="shared" si="96"/>
        <v>0</v>
      </c>
      <c r="Z88" s="190">
        <f t="shared" si="97"/>
        <v>0</v>
      </c>
      <c r="AA88" s="190">
        <f t="shared" si="98"/>
        <v>0</v>
      </c>
      <c r="AB88" s="253"/>
      <c r="AC88" s="190">
        <f t="shared" si="99"/>
        <v>0</v>
      </c>
      <c r="AD88" s="200">
        <f t="shared" si="115"/>
        <v>0</v>
      </c>
      <c r="AE88" s="81"/>
      <c r="AF88" s="82"/>
      <c r="AG88" s="192">
        <f t="shared" si="100"/>
        <v>0</v>
      </c>
      <c r="AH88" s="193">
        <f t="shared" si="101"/>
        <v>0</v>
      </c>
      <c r="AI88" s="190">
        <f t="shared" si="116"/>
        <v>0</v>
      </c>
      <c r="AJ88" s="192">
        <f t="shared" si="117"/>
        <v>0</v>
      </c>
      <c r="AK88" s="83"/>
      <c r="AL88" s="192">
        <f t="shared" si="102"/>
        <v>0</v>
      </c>
      <c r="AM88" s="194">
        <f t="shared" ca="1" si="118"/>
        <v>0</v>
      </c>
      <c r="AN88" s="83"/>
      <c r="AO88" s="84"/>
      <c r="AP88" s="84"/>
      <c r="AQ88" s="84"/>
      <c r="AR88" s="84"/>
      <c r="AS88" s="84"/>
      <c r="AT88" s="84"/>
      <c r="AU88" s="84"/>
      <c r="AV88" s="84"/>
      <c r="AW88" s="84"/>
      <c r="AX88" s="84"/>
      <c r="AY88" s="84"/>
      <c r="AZ88" s="84"/>
      <c r="BA88" s="84"/>
      <c r="BB88" s="84"/>
      <c r="BC88" s="84"/>
      <c r="BD88" s="84"/>
      <c r="BE88" s="84"/>
      <c r="BF88" s="85"/>
      <c r="BG88" s="195">
        <f t="shared" ca="1" si="119"/>
        <v>0</v>
      </c>
      <c r="BH88" s="195">
        <f t="shared" ca="1" si="120"/>
        <v>0</v>
      </c>
      <c r="BI88" s="196">
        <f t="shared" ca="1" si="121"/>
        <v>0</v>
      </c>
      <c r="BJ88" s="192">
        <f t="shared" si="122"/>
        <v>0</v>
      </c>
      <c r="BK88" s="192">
        <f t="shared" si="123"/>
        <v>0</v>
      </c>
      <c r="BL88" s="192">
        <f t="shared" si="124"/>
        <v>0</v>
      </c>
      <c r="BM88" s="192">
        <f t="shared" si="125"/>
        <v>0</v>
      </c>
      <c r="BN88" s="192">
        <f t="shared" si="126"/>
        <v>0</v>
      </c>
      <c r="BO88" s="192">
        <f t="shared" si="127"/>
        <v>0</v>
      </c>
      <c r="BP88" s="192">
        <f t="shared" si="128"/>
        <v>0</v>
      </c>
      <c r="BQ88" s="192">
        <f t="shared" si="129"/>
        <v>0</v>
      </c>
      <c r="BR88" s="192">
        <f t="shared" si="130"/>
        <v>0</v>
      </c>
      <c r="BS88" s="192">
        <f t="shared" si="131"/>
        <v>0</v>
      </c>
      <c r="BT88" s="192">
        <f t="shared" si="132"/>
        <v>0</v>
      </c>
      <c r="BU88" s="192">
        <f t="shared" si="133"/>
        <v>0</v>
      </c>
      <c r="BV88" s="192">
        <f t="shared" si="134"/>
        <v>0</v>
      </c>
      <c r="BW88" s="192">
        <f t="shared" si="135"/>
        <v>0</v>
      </c>
      <c r="BX88" s="192">
        <f t="shared" si="136"/>
        <v>0</v>
      </c>
      <c r="BY88" s="192">
        <f t="shared" si="137"/>
        <v>0</v>
      </c>
      <c r="BZ88" s="192">
        <f t="shared" si="138"/>
        <v>0</v>
      </c>
      <c r="CA88" s="192">
        <f t="shared" si="139"/>
        <v>0</v>
      </c>
      <c r="CB88" s="192">
        <f t="shared" si="140"/>
        <v>0</v>
      </c>
      <c r="CC88" s="192">
        <f t="shared" ca="1" si="103"/>
        <v>0</v>
      </c>
      <c r="CD88" s="192">
        <f t="shared" ca="1" si="104"/>
        <v>0</v>
      </c>
      <c r="CE88" s="86"/>
      <c r="CF88" s="80"/>
      <c r="CG88" s="192" t="str">
        <f t="shared" si="105"/>
        <v/>
      </c>
      <c r="CH88" s="192" t="str">
        <f t="shared" si="141"/>
        <v/>
      </c>
      <c r="CI88" s="192" t="str">
        <f t="shared" si="106"/>
        <v/>
      </c>
      <c r="CJ88" s="192">
        <f t="shared" si="107"/>
        <v>0</v>
      </c>
    </row>
    <row r="89" spans="1:88" x14ac:dyDescent="0.3">
      <c r="A89" s="197">
        <f>ROWS($12:89)-1</f>
        <v>77</v>
      </c>
      <c r="B89" s="75"/>
      <c r="C89" s="76"/>
      <c r="D89" s="76"/>
      <c r="E89" s="77"/>
      <c r="F89" s="78"/>
      <c r="G89" s="79"/>
      <c r="H89" s="198">
        <f t="shared" si="87"/>
        <v>0</v>
      </c>
      <c r="I89" s="199">
        <f t="shared" si="108"/>
        <v>0</v>
      </c>
      <c r="J89" s="190">
        <f t="shared" si="88"/>
        <v>0</v>
      </c>
      <c r="K89" s="190">
        <f t="shared" si="89"/>
        <v>0</v>
      </c>
      <c r="L89" s="190">
        <f t="shared" si="90"/>
        <v>0</v>
      </c>
      <c r="M89" s="190">
        <f t="shared" si="109"/>
        <v>0</v>
      </c>
      <c r="N89" s="190">
        <f t="shared" si="110"/>
        <v>0</v>
      </c>
      <c r="O89" s="190">
        <f t="shared" si="111"/>
        <v>0</v>
      </c>
      <c r="P89" s="190">
        <f t="shared" si="91"/>
        <v>0</v>
      </c>
      <c r="Q89" s="190">
        <f t="shared" si="92"/>
        <v>0</v>
      </c>
      <c r="R89" s="190">
        <f t="shared" si="93"/>
        <v>0</v>
      </c>
      <c r="S89" s="80"/>
      <c r="T89" s="190">
        <f t="shared" si="94"/>
        <v>0</v>
      </c>
      <c r="U89" s="190">
        <f t="shared" si="112"/>
        <v>0</v>
      </c>
      <c r="V89" s="190">
        <f t="shared" si="113"/>
        <v>0</v>
      </c>
      <c r="W89" s="190">
        <f t="shared" si="95"/>
        <v>0</v>
      </c>
      <c r="X89" s="190">
        <f t="shared" si="114"/>
        <v>0</v>
      </c>
      <c r="Y89" s="190">
        <f t="shared" si="96"/>
        <v>0</v>
      </c>
      <c r="Z89" s="190">
        <f t="shared" si="97"/>
        <v>0</v>
      </c>
      <c r="AA89" s="190">
        <f t="shared" si="98"/>
        <v>0</v>
      </c>
      <c r="AB89" s="253"/>
      <c r="AC89" s="190">
        <f t="shared" si="99"/>
        <v>0</v>
      </c>
      <c r="AD89" s="200">
        <f t="shared" si="115"/>
        <v>0</v>
      </c>
      <c r="AE89" s="81"/>
      <c r="AF89" s="82"/>
      <c r="AG89" s="192">
        <f t="shared" si="100"/>
        <v>0</v>
      </c>
      <c r="AH89" s="193">
        <f t="shared" si="101"/>
        <v>0</v>
      </c>
      <c r="AI89" s="190">
        <f t="shared" si="116"/>
        <v>0</v>
      </c>
      <c r="AJ89" s="192">
        <f t="shared" si="117"/>
        <v>0</v>
      </c>
      <c r="AK89" s="83"/>
      <c r="AL89" s="192">
        <f t="shared" si="102"/>
        <v>0</v>
      </c>
      <c r="AM89" s="194">
        <f t="shared" ca="1" si="118"/>
        <v>0</v>
      </c>
      <c r="AN89" s="83"/>
      <c r="AO89" s="84"/>
      <c r="AP89" s="84"/>
      <c r="AQ89" s="84"/>
      <c r="AR89" s="84"/>
      <c r="AS89" s="84"/>
      <c r="AT89" s="84"/>
      <c r="AU89" s="84"/>
      <c r="AV89" s="84"/>
      <c r="AW89" s="84"/>
      <c r="AX89" s="84"/>
      <c r="AY89" s="84"/>
      <c r="AZ89" s="84"/>
      <c r="BA89" s="84"/>
      <c r="BB89" s="84"/>
      <c r="BC89" s="84"/>
      <c r="BD89" s="84"/>
      <c r="BE89" s="84"/>
      <c r="BF89" s="85"/>
      <c r="BG89" s="195">
        <f t="shared" ca="1" si="119"/>
        <v>0</v>
      </c>
      <c r="BH89" s="195">
        <f t="shared" ca="1" si="120"/>
        <v>0</v>
      </c>
      <c r="BI89" s="196">
        <f t="shared" ca="1" si="121"/>
        <v>0</v>
      </c>
      <c r="BJ89" s="192">
        <f t="shared" si="122"/>
        <v>0</v>
      </c>
      <c r="BK89" s="192">
        <f t="shared" si="123"/>
        <v>0</v>
      </c>
      <c r="BL89" s="192">
        <f t="shared" si="124"/>
        <v>0</v>
      </c>
      <c r="BM89" s="192">
        <f t="shared" si="125"/>
        <v>0</v>
      </c>
      <c r="BN89" s="192">
        <f t="shared" si="126"/>
        <v>0</v>
      </c>
      <c r="BO89" s="192">
        <f t="shared" si="127"/>
        <v>0</v>
      </c>
      <c r="BP89" s="192">
        <f t="shared" si="128"/>
        <v>0</v>
      </c>
      <c r="BQ89" s="192">
        <f t="shared" si="129"/>
        <v>0</v>
      </c>
      <c r="BR89" s="192">
        <f t="shared" si="130"/>
        <v>0</v>
      </c>
      <c r="BS89" s="192">
        <f t="shared" si="131"/>
        <v>0</v>
      </c>
      <c r="BT89" s="192">
        <f t="shared" si="132"/>
        <v>0</v>
      </c>
      <c r="BU89" s="192">
        <f t="shared" si="133"/>
        <v>0</v>
      </c>
      <c r="BV89" s="192">
        <f t="shared" si="134"/>
        <v>0</v>
      </c>
      <c r="BW89" s="192">
        <f t="shared" si="135"/>
        <v>0</v>
      </c>
      <c r="BX89" s="192">
        <f t="shared" si="136"/>
        <v>0</v>
      </c>
      <c r="BY89" s="192">
        <f t="shared" si="137"/>
        <v>0</v>
      </c>
      <c r="BZ89" s="192">
        <f t="shared" si="138"/>
        <v>0</v>
      </c>
      <c r="CA89" s="192">
        <f t="shared" si="139"/>
        <v>0</v>
      </c>
      <c r="CB89" s="192">
        <f t="shared" si="140"/>
        <v>0</v>
      </c>
      <c r="CC89" s="192">
        <f t="shared" ca="1" si="103"/>
        <v>0</v>
      </c>
      <c r="CD89" s="192">
        <f t="shared" ca="1" si="104"/>
        <v>0</v>
      </c>
      <c r="CE89" s="86"/>
      <c r="CF89" s="80"/>
      <c r="CG89" s="192" t="str">
        <f t="shared" si="105"/>
        <v/>
      </c>
      <c r="CH89" s="192" t="str">
        <f t="shared" si="141"/>
        <v/>
      </c>
      <c r="CI89" s="192" t="str">
        <f t="shared" si="106"/>
        <v/>
      </c>
      <c r="CJ89" s="192">
        <f t="shared" si="107"/>
        <v>0</v>
      </c>
    </row>
    <row r="90" spans="1:88" x14ac:dyDescent="0.3">
      <c r="A90" s="197">
        <f>ROWS($12:90)-1</f>
        <v>78</v>
      </c>
      <c r="B90" s="75"/>
      <c r="C90" s="76"/>
      <c r="D90" s="76"/>
      <c r="E90" s="77"/>
      <c r="F90" s="78"/>
      <c r="G90" s="79"/>
      <c r="H90" s="198">
        <f t="shared" si="87"/>
        <v>0</v>
      </c>
      <c r="I90" s="199">
        <f t="shared" si="108"/>
        <v>0</v>
      </c>
      <c r="J90" s="190">
        <f t="shared" si="88"/>
        <v>0</v>
      </c>
      <c r="K90" s="190">
        <f t="shared" si="89"/>
        <v>0</v>
      </c>
      <c r="L90" s="190">
        <f t="shared" si="90"/>
        <v>0</v>
      </c>
      <c r="M90" s="190">
        <f t="shared" si="109"/>
        <v>0</v>
      </c>
      <c r="N90" s="190">
        <f t="shared" si="110"/>
        <v>0</v>
      </c>
      <c r="O90" s="190">
        <f t="shared" si="111"/>
        <v>0</v>
      </c>
      <c r="P90" s="190">
        <f t="shared" si="91"/>
        <v>0</v>
      </c>
      <c r="Q90" s="190">
        <f t="shared" si="92"/>
        <v>0</v>
      </c>
      <c r="R90" s="190">
        <f t="shared" si="93"/>
        <v>0</v>
      </c>
      <c r="S90" s="80"/>
      <c r="T90" s="190">
        <f t="shared" si="94"/>
        <v>0</v>
      </c>
      <c r="U90" s="190">
        <f t="shared" si="112"/>
        <v>0</v>
      </c>
      <c r="V90" s="190">
        <f t="shared" si="113"/>
        <v>0</v>
      </c>
      <c r="W90" s="190">
        <f t="shared" si="95"/>
        <v>0</v>
      </c>
      <c r="X90" s="190">
        <f t="shared" si="114"/>
        <v>0</v>
      </c>
      <c r="Y90" s="190">
        <f t="shared" si="96"/>
        <v>0</v>
      </c>
      <c r="Z90" s="190">
        <f t="shared" si="97"/>
        <v>0</v>
      </c>
      <c r="AA90" s="190">
        <f t="shared" si="98"/>
        <v>0</v>
      </c>
      <c r="AB90" s="253"/>
      <c r="AC90" s="190">
        <f t="shared" si="99"/>
        <v>0</v>
      </c>
      <c r="AD90" s="200">
        <f t="shared" si="115"/>
        <v>0</v>
      </c>
      <c r="AE90" s="81"/>
      <c r="AF90" s="82"/>
      <c r="AG90" s="192">
        <f t="shared" si="100"/>
        <v>0</v>
      </c>
      <c r="AH90" s="193">
        <f t="shared" si="101"/>
        <v>0</v>
      </c>
      <c r="AI90" s="190">
        <f t="shared" si="116"/>
        <v>0</v>
      </c>
      <c r="AJ90" s="192">
        <f t="shared" si="117"/>
        <v>0</v>
      </c>
      <c r="AK90" s="83"/>
      <c r="AL90" s="192">
        <f t="shared" si="102"/>
        <v>0</v>
      </c>
      <c r="AM90" s="194">
        <f t="shared" ca="1" si="118"/>
        <v>0</v>
      </c>
      <c r="AN90" s="83"/>
      <c r="AO90" s="84"/>
      <c r="AP90" s="84"/>
      <c r="AQ90" s="84"/>
      <c r="AR90" s="84"/>
      <c r="AS90" s="84"/>
      <c r="AT90" s="84"/>
      <c r="AU90" s="84"/>
      <c r="AV90" s="84"/>
      <c r="AW90" s="84"/>
      <c r="AX90" s="84"/>
      <c r="AY90" s="84"/>
      <c r="AZ90" s="84"/>
      <c r="BA90" s="84"/>
      <c r="BB90" s="84"/>
      <c r="BC90" s="84"/>
      <c r="BD90" s="84"/>
      <c r="BE90" s="84"/>
      <c r="BF90" s="85"/>
      <c r="BG90" s="195">
        <f t="shared" ca="1" si="119"/>
        <v>0</v>
      </c>
      <c r="BH90" s="195">
        <f t="shared" ca="1" si="120"/>
        <v>0</v>
      </c>
      <c r="BI90" s="196">
        <f t="shared" ca="1" si="121"/>
        <v>0</v>
      </c>
      <c r="BJ90" s="192">
        <f t="shared" si="122"/>
        <v>0</v>
      </c>
      <c r="BK90" s="192">
        <f t="shared" si="123"/>
        <v>0</v>
      </c>
      <c r="BL90" s="192">
        <f t="shared" si="124"/>
        <v>0</v>
      </c>
      <c r="BM90" s="192">
        <f t="shared" si="125"/>
        <v>0</v>
      </c>
      <c r="BN90" s="192">
        <f t="shared" si="126"/>
        <v>0</v>
      </c>
      <c r="BO90" s="192">
        <f t="shared" si="127"/>
        <v>0</v>
      </c>
      <c r="BP90" s="192">
        <f t="shared" si="128"/>
        <v>0</v>
      </c>
      <c r="BQ90" s="192">
        <f t="shared" si="129"/>
        <v>0</v>
      </c>
      <c r="BR90" s="192">
        <f t="shared" si="130"/>
        <v>0</v>
      </c>
      <c r="BS90" s="192">
        <f t="shared" si="131"/>
        <v>0</v>
      </c>
      <c r="BT90" s="192">
        <f t="shared" si="132"/>
        <v>0</v>
      </c>
      <c r="BU90" s="192">
        <f t="shared" si="133"/>
        <v>0</v>
      </c>
      <c r="BV90" s="192">
        <f t="shared" si="134"/>
        <v>0</v>
      </c>
      <c r="BW90" s="192">
        <f t="shared" si="135"/>
        <v>0</v>
      </c>
      <c r="BX90" s="192">
        <f t="shared" si="136"/>
        <v>0</v>
      </c>
      <c r="BY90" s="192">
        <f t="shared" si="137"/>
        <v>0</v>
      </c>
      <c r="BZ90" s="192">
        <f t="shared" si="138"/>
        <v>0</v>
      </c>
      <c r="CA90" s="192">
        <f t="shared" si="139"/>
        <v>0</v>
      </c>
      <c r="CB90" s="192">
        <f t="shared" si="140"/>
        <v>0</v>
      </c>
      <c r="CC90" s="192">
        <f t="shared" ca="1" si="103"/>
        <v>0</v>
      </c>
      <c r="CD90" s="192">
        <f t="shared" ca="1" si="104"/>
        <v>0</v>
      </c>
      <c r="CE90" s="86"/>
      <c r="CF90" s="80"/>
      <c r="CG90" s="192" t="str">
        <f t="shared" si="105"/>
        <v/>
      </c>
      <c r="CH90" s="192" t="str">
        <f t="shared" si="141"/>
        <v/>
      </c>
      <c r="CI90" s="192" t="str">
        <f t="shared" si="106"/>
        <v/>
      </c>
      <c r="CJ90" s="192">
        <f t="shared" si="107"/>
        <v>0</v>
      </c>
    </row>
    <row r="91" spans="1:88" x14ac:dyDescent="0.3">
      <c r="A91" s="197">
        <f>ROWS($12:91)-1</f>
        <v>79</v>
      </c>
      <c r="B91" s="75"/>
      <c r="C91" s="76"/>
      <c r="D91" s="76"/>
      <c r="E91" s="77"/>
      <c r="F91" s="78"/>
      <c r="G91" s="79"/>
      <c r="H91" s="198">
        <f t="shared" si="87"/>
        <v>0</v>
      </c>
      <c r="I91" s="199">
        <f t="shared" si="108"/>
        <v>0</v>
      </c>
      <c r="J91" s="190">
        <f t="shared" si="88"/>
        <v>0</v>
      </c>
      <c r="K91" s="190">
        <f t="shared" si="89"/>
        <v>0</v>
      </c>
      <c r="L91" s="190">
        <f t="shared" si="90"/>
        <v>0</v>
      </c>
      <c r="M91" s="190">
        <f t="shared" si="109"/>
        <v>0</v>
      </c>
      <c r="N91" s="190">
        <f t="shared" si="110"/>
        <v>0</v>
      </c>
      <c r="O91" s="190">
        <f t="shared" si="111"/>
        <v>0</v>
      </c>
      <c r="P91" s="190">
        <f t="shared" si="91"/>
        <v>0</v>
      </c>
      <c r="Q91" s="190">
        <f t="shared" si="92"/>
        <v>0</v>
      </c>
      <c r="R91" s="190">
        <f t="shared" si="93"/>
        <v>0</v>
      </c>
      <c r="S91" s="80"/>
      <c r="T91" s="190">
        <f t="shared" si="94"/>
        <v>0</v>
      </c>
      <c r="U91" s="190">
        <f t="shared" si="112"/>
        <v>0</v>
      </c>
      <c r="V91" s="190">
        <f t="shared" si="113"/>
        <v>0</v>
      </c>
      <c r="W91" s="190">
        <f t="shared" si="95"/>
        <v>0</v>
      </c>
      <c r="X91" s="190">
        <f t="shared" si="114"/>
        <v>0</v>
      </c>
      <c r="Y91" s="190">
        <f t="shared" si="96"/>
        <v>0</v>
      </c>
      <c r="Z91" s="190">
        <f t="shared" si="97"/>
        <v>0</v>
      </c>
      <c r="AA91" s="190">
        <f t="shared" si="98"/>
        <v>0</v>
      </c>
      <c r="AB91" s="253"/>
      <c r="AC91" s="190">
        <f t="shared" si="99"/>
        <v>0</v>
      </c>
      <c r="AD91" s="200">
        <f t="shared" si="115"/>
        <v>0</v>
      </c>
      <c r="AE91" s="81"/>
      <c r="AF91" s="82"/>
      <c r="AG91" s="192">
        <f t="shared" si="100"/>
        <v>0</v>
      </c>
      <c r="AH91" s="193">
        <f t="shared" si="101"/>
        <v>0</v>
      </c>
      <c r="AI91" s="190">
        <f t="shared" si="116"/>
        <v>0</v>
      </c>
      <c r="AJ91" s="192">
        <f t="shared" si="117"/>
        <v>0</v>
      </c>
      <c r="AK91" s="83"/>
      <c r="AL91" s="192">
        <f t="shared" si="102"/>
        <v>0</v>
      </c>
      <c r="AM91" s="194">
        <f t="shared" ca="1" si="118"/>
        <v>0</v>
      </c>
      <c r="AN91" s="83"/>
      <c r="AO91" s="84"/>
      <c r="AP91" s="84"/>
      <c r="AQ91" s="84"/>
      <c r="AR91" s="84"/>
      <c r="AS91" s="84"/>
      <c r="AT91" s="84"/>
      <c r="AU91" s="84"/>
      <c r="AV91" s="84"/>
      <c r="AW91" s="84"/>
      <c r="AX91" s="84"/>
      <c r="AY91" s="84"/>
      <c r="AZ91" s="84"/>
      <c r="BA91" s="84"/>
      <c r="BB91" s="84"/>
      <c r="BC91" s="84"/>
      <c r="BD91" s="84"/>
      <c r="BE91" s="84"/>
      <c r="BF91" s="85"/>
      <c r="BG91" s="195">
        <f t="shared" ca="1" si="119"/>
        <v>0</v>
      </c>
      <c r="BH91" s="195">
        <f t="shared" ca="1" si="120"/>
        <v>0</v>
      </c>
      <c r="BI91" s="196">
        <f t="shared" ca="1" si="121"/>
        <v>0</v>
      </c>
      <c r="BJ91" s="192">
        <f t="shared" si="122"/>
        <v>0</v>
      </c>
      <c r="BK91" s="192">
        <f t="shared" si="123"/>
        <v>0</v>
      </c>
      <c r="BL91" s="192">
        <f t="shared" si="124"/>
        <v>0</v>
      </c>
      <c r="BM91" s="192">
        <f t="shared" si="125"/>
        <v>0</v>
      </c>
      <c r="BN91" s="192">
        <f t="shared" si="126"/>
        <v>0</v>
      </c>
      <c r="BO91" s="192">
        <f t="shared" si="127"/>
        <v>0</v>
      </c>
      <c r="BP91" s="192">
        <f t="shared" si="128"/>
        <v>0</v>
      </c>
      <c r="BQ91" s="192">
        <f t="shared" si="129"/>
        <v>0</v>
      </c>
      <c r="BR91" s="192">
        <f t="shared" si="130"/>
        <v>0</v>
      </c>
      <c r="BS91" s="192">
        <f t="shared" si="131"/>
        <v>0</v>
      </c>
      <c r="BT91" s="192">
        <f t="shared" si="132"/>
        <v>0</v>
      </c>
      <c r="BU91" s="192">
        <f t="shared" si="133"/>
        <v>0</v>
      </c>
      <c r="BV91" s="192">
        <f t="shared" si="134"/>
        <v>0</v>
      </c>
      <c r="BW91" s="192">
        <f t="shared" si="135"/>
        <v>0</v>
      </c>
      <c r="BX91" s="192">
        <f t="shared" si="136"/>
        <v>0</v>
      </c>
      <c r="BY91" s="192">
        <f t="shared" si="137"/>
        <v>0</v>
      </c>
      <c r="BZ91" s="192">
        <f t="shared" si="138"/>
        <v>0</v>
      </c>
      <c r="CA91" s="192">
        <f t="shared" si="139"/>
        <v>0</v>
      </c>
      <c r="CB91" s="192">
        <f t="shared" si="140"/>
        <v>0</v>
      </c>
      <c r="CC91" s="192">
        <f t="shared" ca="1" si="103"/>
        <v>0</v>
      </c>
      <c r="CD91" s="192">
        <f t="shared" ca="1" si="104"/>
        <v>0</v>
      </c>
      <c r="CE91" s="86"/>
      <c r="CF91" s="80"/>
      <c r="CG91" s="192" t="str">
        <f t="shared" si="105"/>
        <v/>
      </c>
      <c r="CH91" s="192" t="str">
        <f t="shared" si="141"/>
        <v/>
      </c>
      <c r="CI91" s="192" t="str">
        <f t="shared" si="106"/>
        <v/>
      </c>
      <c r="CJ91" s="192">
        <f t="shared" si="107"/>
        <v>0</v>
      </c>
    </row>
    <row r="92" spans="1:88" x14ac:dyDescent="0.3">
      <c r="A92" s="197">
        <f>ROWS($12:92)-1</f>
        <v>80</v>
      </c>
      <c r="B92" s="75"/>
      <c r="C92" s="76"/>
      <c r="D92" s="76"/>
      <c r="E92" s="77"/>
      <c r="F92" s="78"/>
      <c r="G92" s="79"/>
      <c r="H92" s="198">
        <f t="shared" si="87"/>
        <v>0</v>
      </c>
      <c r="I92" s="199">
        <f t="shared" si="108"/>
        <v>0</v>
      </c>
      <c r="J92" s="190">
        <f t="shared" si="88"/>
        <v>0</v>
      </c>
      <c r="K92" s="190">
        <f t="shared" si="89"/>
        <v>0</v>
      </c>
      <c r="L92" s="190">
        <f t="shared" si="90"/>
        <v>0</v>
      </c>
      <c r="M92" s="190">
        <f t="shared" si="109"/>
        <v>0</v>
      </c>
      <c r="N92" s="190">
        <f t="shared" si="110"/>
        <v>0</v>
      </c>
      <c r="O92" s="190">
        <f t="shared" si="111"/>
        <v>0</v>
      </c>
      <c r="P92" s="190">
        <f t="shared" si="91"/>
        <v>0</v>
      </c>
      <c r="Q92" s="190">
        <f t="shared" si="92"/>
        <v>0</v>
      </c>
      <c r="R92" s="190">
        <f t="shared" si="93"/>
        <v>0</v>
      </c>
      <c r="S92" s="80"/>
      <c r="T92" s="190">
        <f t="shared" si="94"/>
        <v>0</v>
      </c>
      <c r="U92" s="190">
        <f t="shared" si="112"/>
        <v>0</v>
      </c>
      <c r="V92" s="190">
        <f t="shared" si="113"/>
        <v>0</v>
      </c>
      <c r="W92" s="190">
        <f t="shared" si="95"/>
        <v>0</v>
      </c>
      <c r="X92" s="190">
        <f t="shared" si="114"/>
        <v>0</v>
      </c>
      <c r="Y92" s="190">
        <f t="shared" si="96"/>
        <v>0</v>
      </c>
      <c r="Z92" s="190">
        <f t="shared" si="97"/>
        <v>0</v>
      </c>
      <c r="AA92" s="190">
        <f t="shared" si="98"/>
        <v>0</v>
      </c>
      <c r="AB92" s="253"/>
      <c r="AC92" s="190">
        <f t="shared" si="99"/>
        <v>0</v>
      </c>
      <c r="AD92" s="200">
        <f t="shared" si="115"/>
        <v>0</v>
      </c>
      <c r="AE92" s="81"/>
      <c r="AF92" s="82"/>
      <c r="AG92" s="192">
        <f t="shared" si="100"/>
        <v>0</v>
      </c>
      <c r="AH92" s="193">
        <f t="shared" si="101"/>
        <v>0</v>
      </c>
      <c r="AI92" s="190">
        <f t="shared" si="116"/>
        <v>0</v>
      </c>
      <c r="AJ92" s="192">
        <f t="shared" si="117"/>
        <v>0</v>
      </c>
      <c r="AK92" s="83"/>
      <c r="AL92" s="192">
        <f t="shared" si="102"/>
        <v>0</v>
      </c>
      <c r="AM92" s="194">
        <f t="shared" ca="1" si="118"/>
        <v>0</v>
      </c>
      <c r="AN92" s="83"/>
      <c r="AO92" s="84"/>
      <c r="AP92" s="84"/>
      <c r="AQ92" s="84"/>
      <c r="AR92" s="84"/>
      <c r="AS92" s="84"/>
      <c r="AT92" s="84"/>
      <c r="AU92" s="84"/>
      <c r="AV92" s="84"/>
      <c r="AW92" s="84"/>
      <c r="AX92" s="84"/>
      <c r="AY92" s="84"/>
      <c r="AZ92" s="84"/>
      <c r="BA92" s="84"/>
      <c r="BB92" s="84"/>
      <c r="BC92" s="84"/>
      <c r="BD92" s="84"/>
      <c r="BE92" s="84"/>
      <c r="BF92" s="85"/>
      <c r="BG92" s="195">
        <f t="shared" ca="1" si="119"/>
        <v>0</v>
      </c>
      <c r="BH92" s="195">
        <f t="shared" ca="1" si="120"/>
        <v>0</v>
      </c>
      <c r="BI92" s="196">
        <f t="shared" ca="1" si="121"/>
        <v>0</v>
      </c>
      <c r="BJ92" s="192">
        <f t="shared" si="122"/>
        <v>0</v>
      </c>
      <c r="BK92" s="192">
        <f t="shared" si="123"/>
        <v>0</v>
      </c>
      <c r="BL92" s="192">
        <f t="shared" si="124"/>
        <v>0</v>
      </c>
      <c r="BM92" s="192">
        <f t="shared" si="125"/>
        <v>0</v>
      </c>
      <c r="BN92" s="192">
        <f t="shared" si="126"/>
        <v>0</v>
      </c>
      <c r="BO92" s="192">
        <f t="shared" si="127"/>
        <v>0</v>
      </c>
      <c r="BP92" s="192">
        <f t="shared" si="128"/>
        <v>0</v>
      </c>
      <c r="BQ92" s="192">
        <f t="shared" si="129"/>
        <v>0</v>
      </c>
      <c r="BR92" s="192">
        <f t="shared" si="130"/>
        <v>0</v>
      </c>
      <c r="BS92" s="192">
        <f t="shared" si="131"/>
        <v>0</v>
      </c>
      <c r="BT92" s="192">
        <f t="shared" si="132"/>
        <v>0</v>
      </c>
      <c r="BU92" s="192">
        <f t="shared" si="133"/>
        <v>0</v>
      </c>
      <c r="BV92" s="192">
        <f t="shared" si="134"/>
        <v>0</v>
      </c>
      <c r="BW92" s="192">
        <f t="shared" si="135"/>
        <v>0</v>
      </c>
      <c r="BX92" s="192">
        <f t="shared" si="136"/>
        <v>0</v>
      </c>
      <c r="BY92" s="192">
        <f t="shared" si="137"/>
        <v>0</v>
      </c>
      <c r="BZ92" s="192">
        <f t="shared" si="138"/>
        <v>0</v>
      </c>
      <c r="CA92" s="192">
        <f t="shared" si="139"/>
        <v>0</v>
      </c>
      <c r="CB92" s="192">
        <f t="shared" si="140"/>
        <v>0</v>
      </c>
      <c r="CC92" s="192">
        <f t="shared" ca="1" si="103"/>
        <v>0</v>
      </c>
      <c r="CD92" s="192">
        <f t="shared" ca="1" si="104"/>
        <v>0</v>
      </c>
      <c r="CE92" s="86"/>
      <c r="CF92" s="80"/>
      <c r="CG92" s="192" t="str">
        <f t="shared" si="105"/>
        <v/>
      </c>
      <c r="CH92" s="192" t="str">
        <f t="shared" si="141"/>
        <v/>
      </c>
      <c r="CI92" s="192" t="str">
        <f t="shared" si="106"/>
        <v/>
      </c>
      <c r="CJ92" s="192">
        <f t="shared" si="107"/>
        <v>0</v>
      </c>
    </row>
    <row r="93" spans="1:88" x14ac:dyDescent="0.3">
      <c r="A93" s="197">
        <f>ROWS($12:93)-1</f>
        <v>81</v>
      </c>
      <c r="B93" s="75"/>
      <c r="C93" s="76"/>
      <c r="D93" s="76"/>
      <c r="E93" s="77"/>
      <c r="F93" s="78"/>
      <c r="G93" s="79"/>
      <c r="H93" s="198">
        <f t="shared" si="87"/>
        <v>0</v>
      </c>
      <c r="I93" s="199">
        <f t="shared" si="108"/>
        <v>0</v>
      </c>
      <c r="J93" s="190">
        <f t="shared" si="88"/>
        <v>0</v>
      </c>
      <c r="K93" s="190">
        <f t="shared" si="89"/>
        <v>0</v>
      </c>
      <c r="L93" s="190">
        <f t="shared" si="90"/>
        <v>0</v>
      </c>
      <c r="M93" s="190">
        <f t="shared" si="109"/>
        <v>0</v>
      </c>
      <c r="N93" s="190">
        <f t="shared" si="110"/>
        <v>0</v>
      </c>
      <c r="O93" s="190">
        <f t="shared" si="111"/>
        <v>0</v>
      </c>
      <c r="P93" s="190">
        <f t="shared" si="91"/>
        <v>0</v>
      </c>
      <c r="Q93" s="190">
        <f t="shared" si="92"/>
        <v>0</v>
      </c>
      <c r="R93" s="190">
        <f t="shared" si="93"/>
        <v>0</v>
      </c>
      <c r="S93" s="80"/>
      <c r="T93" s="190">
        <f t="shared" si="94"/>
        <v>0</v>
      </c>
      <c r="U93" s="190">
        <f t="shared" si="112"/>
        <v>0</v>
      </c>
      <c r="V93" s="190">
        <f t="shared" si="113"/>
        <v>0</v>
      </c>
      <c r="W93" s="190">
        <f t="shared" si="95"/>
        <v>0</v>
      </c>
      <c r="X93" s="190">
        <f t="shared" si="114"/>
        <v>0</v>
      </c>
      <c r="Y93" s="190">
        <f t="shared" si="96"/>
        <v>0</v>
      </c>
      <c r="Z93" s="190">
        <f t="shared" si="97"/>
        <v>0</v>
      </c>
      <c r="AA93" s="190">
        <f t="shared" si="98"/>
        <v>0</v>
      </c>
      <c r="AB93" s="253"/>
      <c r="AC93" s="190">
        <f t="shared" si="99"/>
        <v>0</v>
      </c>
      <c r="AD93" s="200">
        <f t="shared" si="115"/>
        <v>0</v>
      </c>
      <c r="AE93" s="81"/>
      <c r="AF93" s="82"/>
      <c r="AG93" s="192">
        <f t="shared" si="100"/>
        <v>0</v>
      </c>
      <c r="AH93" s="193">
        <f t="shared" si="101"/>
        <v>0</v>
      </c>
      <c r="AI93" s="190">
        <f t="shared" si="116"/>
        <v>0</v>
      </c>
      <c r="AJ93" s="192">
        <f t="shared" si="117"/>
        <v>0</v>
      </c>
      <c r="AK93" s="83"/>
      <c r="AL93" s="192">
        <f t="shared" si="102"/>
        <v>0</v>
      </c>
      <c r="AM93" s="194">
        <f t="shared" ca="1" si="118"/>
        <v>0</v>
      </c>
      <c r="AN93" s="83"/>
      <c r="AO93" s="84"/>
      <c r="AP93" s="84"/>
      <c r="AQ93" s="84"/>
      <c r="AR93" s="84"/>
      <c r="AS93" s="84"/>
      <c r="AT93" s="84"/>
      <c r="AU93" s="84"/>
      <c r="AV93" s="84"/>
      <c r="AW93" s="84"/>
      <c r="AX93" s="84"/>
      <c r="AY93" s="84"/>
      <c r="AZ93" s="84"/>
      <c r="BA93" s="84"/>
      <c r="BB93" s="84"/>
      <c r="BC93" s="84"/>
      <c r="BD93" s="84"/>
      <c r="BE93" s="84"/>
      <c r="BF93" s="85"/>
      <c r="BG93" s="195">
        <f t="shared" ca="1" si="119"/>
        <v>0</v>
      </c>
      <c r="BH93" s="195">
        <f t="shared" ca="1" si="120"/>
        <v>0</v>
      </c>
      <c r="BI93" s="196">
        <f t="shared" ca="1" si="121"/>
        <v>0</v>
      </c>
      <c r="BJ93" s="192">
        <f t="shared" si="122"/>
        <v>0</v>
      </c>
      <c r="BK93" s="192">
        <f t="shared" si="123"/>
        <v>0</v>
      </c>
      <c r="BL93" s="192">
        <f t="shared" si="124"/>
        <v>0</v>
      </c>
      <c r="BM93" s="192">
        <f t="shared" si="125"/>
        <v>0</v>
      </c>
      <c r="BN93" s="192">
        <f t="shared" si="126"/>
        <v>0</v>
      </c>
      <c r="BO93" s="192">
        <f t="shared" si="127"/>
        <v>0</v>
      </c>
      <c r="BP93" s="192">
        <f t="shared" si="128"/>
        <v>0</v>
      </c>
      <c r="BQ93" s="192">
        <f t="shared" si="129"/>
        <v>0</v>
      </c>
      <c r="BR93" s="192">
        <f t="shared" si="130"/>
        <v>0</v>
      </c>
      <c r="BS93" s="192">
        <f t="shared" si="131"/>
        <v>0</v>
      </c>
      <c r="BT93" s="192">
        <f t="shared" si="132"/>
        <v>0</v>
      </c>
      <c r="BU93" s="192">
        <f t="shared" si="133"/>
        <v>0</v>
      </c>
      <c r="BV93" s="192">
        <f t="shared" si="134"/>
        <v>0</v>
      </c>
      <c r="BW93" s="192">
        <f t="shared" si="135"/>
        <v>0</v>
      </c>
      <c r="BX93" s="192">
        <f t="shared" si="136"/>
        <v>0</v>
      </c>
      <c r="BY93" s="192">
        <f t="shared" si="137"/>
        <v>0</v>
      </c>
      <c r="BZ93" s="192">
        <f t="shared" si="138"/>
        <v>0</v>
      </c>
      <c r="CA93" s="192">
        <f t="shared" si="139"/>
        <v>0</v>
      </c>
      <c r="CB93" s="192">
        <f t="shared" si="140"/>
        <v>0</v>
      </c>
      <c r="CC93" s="192">
        <f t="shared" ca="1" si="103"/>
        <v>0</v>
      </c>
      <c r="CD93" s="192">
        <f t="shared" ca="1" si="104"/>
        <v>0</v>
      </c>
      <c r="CE93" s="86"/>
      <c r="CF93" s="80"/>
      <c r="CG93" s="192" t="str">
        <f t="shared" si="105"/>
        <v/>
      </c>
      <c r="CH93" s="192" t="str">
        <f t="shared" si="141"/>
        <v/>
      </c>
      <c r="CI93" s="192" t="str">
        <f t="shared" si="106"/>
        <v/>
      </c>
      <c r="CJ93" s="192">
        <f t="shared" si="107"/>
        <v>0</v>
      </c>
    </row>
    <row r="94" spans="1:88" x14ac:dyDescent="0.3">
      <c r="A94" s="197">
        <f>ROWS($12:94)-1</f>
        <v>82</v>
      </c>
      <c r="B94" s="75"/>
      <c r="C94" s="76"/>
      <c r="D94" s="76"/>
      <c r="E94" s="77"/>
      <c r="F94" s="78"/>
      <c r="G94" s="79"/>
      <c r="H94" s="198">
        <f t="shared" si="87"/>
        <v>0</v>
      </c>
      <c r="I94" s="199">
        <f t="shared" si="108"/>
        <v>0</v>
      </c>
      <c r="J94" s="190">
        <f t="shared" si="88"/>
        <v>0</v>
      </c>
      <c r="K94" s="190">
        <f t="shared" si="89"/>
        <v>0</v>
      </c>
      <c r="L94" s="190">
        <f t="shared" si="90"/>
        <v>0</v>
      </c>
      <c r="M94" s="190">
        <f t="shared" si="109"/>
        <v>0</v>
      </c>
      <c r="N94" s="190">
        <f t="shared" si="110"/>
        <v>0</v>
      </c>
      <c r="O94" s="190">
        <f t="shared" si="111"/>
        <v>0</v>
      </c>
      <c r="P94" s="190">
        <f t="shared" si="91"/>
        <v>0</v>
      </c>
      <c r="Q94" s="190">
        <f t="shared" si="92"/>
        <v>0</v>
      </c>
      <c r="R94" s="190">
        <f t="shared" si="93"/>
        <v>0</v>
      </c>
      <c r="S94" s="80"/>
      <c r="T94" s="190">
        <f t="shared" si="94"/>
        <v>0</v>
      </c>
      <c r="U94" s="190">
        <f t="shared" si="112"/>
        <v>0</v>
      </c>
      <c r="V94" s="190">
        <f t="shared" si="113"/>
        <v>0</v>
      </c>
      <c r="W94" s="190">
        <f t="shared" si="95"/>
        <v>0</v>
      </c>
      <c r="X94" s="190">
        <f t="shared" si="114"/>
        <v>0</v>
      </c>
      <c r="Y94" s="190">
        <f t="shared" si="96"/>
        <v>0</v>
      </c>
      <c r="Z94" s="190">
        <f t="shared" si="97"/>
        <v>0</v>
      </c>
      <c r="AA94" s="190">
        <f t="shared" si="98"/>
        <v>0</v>
      </c>
      <c r="AB94" s="253"/>
      <c r="AC94" s="190">
        <f t="shared" si="99"/>
        <v>0</v>
      </c>
      <c r="AD94" s="200">
        <f t="shared" si="115"/>
        <v>0</v>
      </c>
      <c r="AE94" s="81"/>
      <c r="AF94" s="82"/>
      <c r="AG94" s="192">
        <f t="shared" si="100"/>
        <v>0</v>
      </c>
      <c r="AH94" s="193">
        <f t="shared" si="101"/>
        <v>0</v>
      </c>
      <c r="AI94" s="190">
        <f t="shared" si="116"/>
        <v>0</v>
      </c>
      <c r="AJ94" s="192">
        <f t="shared" si="117"/>
        <v>0</v>
      </c>
      <c r="AK94" s="83"/>
      <c r="AL94" s="192">
        <f t="shared" si="102"/>
        <v>0</v>
      </c>
      <c r="AM94" s="194">
        <f t="shared" ca="1" si="118"/>
        <v>0</v>
      </c>
      <c r="AN94" s="83"/>
      <c r="AO94" s="84"/>
      <c r="AP94" s="84"/>
      <c r="AQ94" s="84"/>
      <c r="AR94" s="84"/>
      <c r="AS94" s="84"/>
      <c r="AT94" s="84"/>
      <c r="AU94" s="84"/>
      <c r="AV94" s="84"/>
      <c r="AW94" s="84"/>
      <c r="AX94" s="84"/>
      <c r="AY94" s="84"/>
      <c r="AZ94" s="84"/>
      <c r="BA94" s="84"/>
      <c r="BB94" s="84"/>
      <c r="BC94" s="84"/>
      <c r="BD94" s="84"/>
      <c r="BE94" s="84"/>
      <c r="BF94" s="85"/>
      <c r="BG94" s="195">
        <f t="shared" ca="1" si="119"/>
        <v>0</v>
      </c>
      <c r="BH94" s="195">
        <f t="shared" ca="1" si="120"/>
        <v>0</v>
      </c>
      <c r="BI94" s="196">
        <f t="shared" ca="1" si="121"/>
        <v>0</v>
      </c>
      <c r="BJ94" s="192">
        <f t="shared" si="122"/>
        <v>0</v>
      </c>
      <c r="BK94" s="192">
        <f t="shared" si="123"/>
        <v>0</v>
      </c>
      <c r="BL94" s="192">
        <f t="shared" si="124"/>
        <v>0</v>
      </c>
      <c r="BM94" s="192">
        <f t="shared" si="125"/>
        <v>0</v>
      </c>
      <c r="BN94" s="192">
        <f t="shared" si="126"/>
        <v>0</v>
      </c>
      <c r="BO94" s="192">
        <f t="shared" si="127"/>
        <v>0</v>
      </c>
      <c r="BP94" s="192">
        <f t="shared" si="128"/>
        <v>0</v>
      </c>
      <c r="BQ94" s="192">
        <f t="shared" si="129"/>
        <v>0</v>
      </c>
      <c r="BR94" s="192">
        <f t="shared" si="130"/>
        <v>0</v>
      </c>
      <c r="BS94" s="192">
        <f t="shared" si="131"/>
        <v>0</v>
      </c>
      <c r="BT94" s="192">
        <f t="shared" si="132"/>
        <v>0</v>
      </c>
      <c r="BU94" s="192">
        <f t="shared" si="133"/>
        <v>0</v>
      </c>
      <c r="BV94" s="192">
        <f t="shared" si="134"/>
        <v>0</v>
      </c>
      <c r="BW94" s="192">
        <f t="shared" si="135"/>
        <v>0</v>
      </c>
      <c r="BX94" s="192">
        <f t="shared" si="136"/>
        <v>0</v>
      </c>
      <c r="BY94" s="192">
        <f t="shared" si="137"/>
        <v>0</v>
      </c>
      <c r="BZ94" s="192">
        <f t="shared" si="138"/>
        <v>0</v>
      </c>
      <c r="CA94" s="192">
        <f t="shared" si="139"/>
        <v>0</v>
      </c>
      <c r="CB94" s="192">
        <f t="shared" si="140"/>
        <v>0</v>
      </c>
      <c r="CC94" s="192">
        <f t="shared" ca="1" si="103"/>
        <v>0</v>
      </c>
      <c r="CD94" s="192">
        <f t="shared" ca="1" si="104"/>
        <v>0</v>
      </c>
      <c r="CE94" s="86"/>
      <c r="CF94" s="80"/>
      <c r="CG94" s="192" t="str">
        <f t="shared" si="105"/>
        <v/>
      </c>
      <c r="CH94" s="192" t="str">
        <f t="shared" si="141"/>
        <v/>
      </c>
      <c r="CI94" s="192" t="str">
        <f t="shared" si="106"/>
        <v/>
      </c>
      <c r="CJ94" s="192">
        <f t="shared" si="107"/>
        <v>0</v>
      </c>
    </row>
    <row r="95" spans="1:88" x14ac:dyDescent="0.3">
      <c r="A95" s="197">
        <f>ROWS($12:95)-1</f>
        <v>83</v>
      </c>
      <c r="B95" s="75"/>
      <c r="C95" s="76"/>
      <c r="D95" s="76"/>
      <c r="E95" s="77"/>
      <c r="F95" s="78"/>
      <c r="G95" s="79"/>
      <c r="H95" s="198">
        <f t="shared" si="87"/>
        <v>0</v>
      </c>
      <c r="I95" s="199">
        <f t="shared" si="108"/>
        <v>0</v>
      </c>
      <c r="J95" s="190">
        <f t="shared" si="88"/>
        <v>0</v>
      </c>
      <c r="K95" s="190">
        <f t="shared" si="89"/>
        <v>0</v>
      </c>
      <c r="L95" s="190">
        <f t="shared" si="90"/>
        <v>0</v>
      </c>
      <c r="M95" s="190">
        <f t="shared" si="109"/>
        <v>0</v>
      </c>
      <c r="N95" s="190">
        <f t="shared" si="110"/>
        <v>0</v>
      </c>
      <c r="O95" s="190">
        <f t="shared" si="111"/>
        <v>0</v>
      </c>
      <c r="P95" s="190">
        <f t="shared" si="91"/>
        <v>0</v>
      </c>
      <c r="Q95" s="190">
        <f t="shared" si="92"/>
        <v>0</v>
      </c>
      <c r="R95" s="190">
        <f t="shared" si="93"/>
        <v>0</v>
      </c>
      <c r="S95" s="80"/>
      <c r="T95" s="190">
        <f t="shared" si="94"/>
        <v>0</v>
      </c>
      <c r="U95" s="190">
        <f t="shared" si="112"/>
        <v>0</v>
      </c>
      <c r="V95" s="190">
        <f t="shared" si="113"/>
        <v>0</v>
      </c>
      <c r="W95" s="190">
        <f t="shared" si="95"/>
        <v>0</v>
      </c>
      <c r="X95" s="190">
        <f t="shared" si="114"/>
        <v>0</v>
      </c>
      <c r="Y95" s="190">
        <f t="shared" si="96"/>
        <v>0</v>
      </c>
      <c r="Z95" s="190">
        <f t="shared" si="97"/>
        <v>0</v>
      </c>
      <c r="AA95" s="190">
        <f t="shared" si="98"/>
        <v>0</v>
      </c>
      <c r="AB95" s="253"/>
      <c r="AC95" s="190">
        <f t="shared" si="99"/>
        <v>0</v>
      </c>
      <c r="AD95" s="200">
        <f t="shared" si="115"/>
        <v>0</v>
      </c>
      <c r="AE95" s="81"/>
      <c r="AF95" s="82"/>
      <c r="AG95" s="192">
        <f t="shared" si="100"/>
        <v>0</v>
      </c>
      <c r="AH95" s="193">
        <f t="shared" si="101"/>
        <v>0</v>
      </c>
      <c r="AI95" s="190">
        <f t="shared" si="116"/>
        <v>0</v>
      </c>
      <c r="AJ95" s="192">
        <f t="shared" si="117"/>
        <v>0</v>
      </c>
      <c r="AK95" s="83"/>
      <c r="AL95" s="192">
        <f t="shared" si="102"/>
        <v>0</v>
      </c>
      <c r="AM95" s="194">
        <f t="shared" ca="1" si="118"/>
        <v>0</v>
      </c>
      <c r="AN95" s="83"/>
      <c r="AO95" s="84"/>
      <c r="AP95" s="84"/>
      <c r="AQ95" s="84"/>
      <c r="AR95" s="84"/>
      <c r="AS95" s="84"/>
      <c r="AT95" s="84"/>
      <c r="AU95" s="84"/>
      <c r="AV95" s="84"/>
      <c r="AW95" s="84"/>
      <c r="AX95" s="84"/>
      <c r="AY95" s="84"/>
      <c r="AZ95" s="84"/>
      <c r="BA95" s="84"/>
      <c r="BB95" s="84"/>
      <c r="BC95" s="84"/>
      <c r="BD95" s="84"/>
      <c r="BE95" s="84"/>
      <c r="BF95" s="85"/>
      <c r="BG95" s="195">
        <f t="shared" ca="1" si="119"/>
        <v>0</v>
      </c>
      <c r="BH95" s="195">
        <f t="shared" ca="1" si="120"/>
        <v>0</v>
      </c>
      <c r="BI95" s="196">
        <f t="shared" ca="1" si="121"/>
        <v>0</v>
      </c>
      <c r="BJ95" s="192">
        <f t="shared" si="122"/>
        <v>0</v>
      </c>
      <c r="BK95" s="192">
        <f t="shared" si="123"/>
        <v>0</v>
      </c>
      <c r="BL95" s="192">
        <f t="shared" si="124"/>
        <v>0</v>
      </c>
      <c r="BM95" s="192">
        <f t="shared" si="125"/>
        <v>0</v>
      </c>
      <c r="BN95" s="192">
        <f t="shared" si="126"/>
        <v>0</v>
      </c>
      <c r="BO95" s="192">
        <f t="shared" si="127"/>
        <v>0</v>
      </c>
      <c r="BP95" s="192">
        <f t="shared" si="128"/>
        <v>0</v>
      </c>
      <c r="BQ95" s="192">
        <f t="shared" si="129"/>
        <v>0</v>
      </c>
      <c r="BR95" s="192">
        <f t="shared" si="130"/>
        <v>0</v>
      </c>
      <c r="BS95" s="192">
        <f t="shared" si="131"/>
        <v>0</v>
      </c>
      <c r="BT95" s="192">
        <f t="shared" si="132"/>
        <v>0</v>
      </c>
      <c r="BU95" s="192">
        <f t="shared" si="133"/>
        <v>0</v>
      </c>
      <c r="BV95" s="192">
        <f t="shared" si="134"/>
        <v>0</v>
      </c>
      <c r="BW95" s="192">
        <f t="shared" si="135"/>
        <v>0</v>
      </c>
      <c r="BX95" s="192">
        <f t="shared" si="136"/>
        <v>0</v>
      </c>
      <c r="BY95" s="192">
        <f t="shared" si="137"/>
        <v>0</v>
      </c>
      <c r="BZ95" s="192">
        <f t="shared" si="138"/>
        <v>0</v>
      </c>
      <c r="CA95" s="192">
        <f t="shared" si="139"/>
        <v>0</v>
      </c>
      <c r="CB95" s="192">
        <f t="shared" si="140"/>
        <v>0</v>
      </c>
      <c r="CC95" s="192">
        <f t="shared" ca="1" si="103"/>
        <v>0</v>
      </c>
      <c r="CD95" s="192">
        <f t="shared" ca="1" si="104"/>
        <v>0</v>
      </c>
      <c r="CE95" s="86"/>
      <c r="CF95" s="80"/>
      <c r="CG95" s="192" t="str">
        <f t="shared" si="105"/>
        <v/>
      </c>
      <c r="CH95" s="192" t="str">
        <f t="shared" si="141"/>
        <v/>
      </c>
      <c r="CI95" s="192" t="str">
        <f t="shared" si="106"/>
        <v/>
      </c>
      <c r="CJ95" s="192">
        <f t="shared" si="107"/>
        <v>0</v>
      </c>
    </row>
    <row r="96" spans="1:88" x14ac:dyDescent="0.3">
      <c r="A96" s="197">
        <f>ROWS($12:96)-1</f>
        <v>84</v>
      </c>
      <c r="B96" s="75"/>
      <c r="C96" s="76"/>
      <c r="D96" s="76"/>
      <c r="E96" s="77"/>
      <c r="F96" s="78"/>
      <c r="G96" s="79"/>
      <c r="H96" s="198">
        <f t="shared" si="87"/>
        <v>0</v>
      </c>
      <c r="I96" s="199">
        <f t="shared" si="108"/>
        <v>0</v>
      </c>
      <c r="J96" s="190">
        <f t="shared" si="88"/>
        <v>0</v>
      </c>
      <c r="K96" s="190">
        <f t="shared" si="89"/>
        <v>0</v>
      </c>
      <c r="L96" s="190">
        <f t="shared" si="90"/>
        <v>0</v>
      </c>
      <c r="M96" s="190">
        <f t="shared" si="109"/>
        <v>0</v>
      </c>
      <c r="N96" s="190">
        <f t="shared" si="110"/>
        <v>0</v>
      </c>
      <c r="O96" s="190">
        <f t="shared" si="111"/>
        <v>0</v>
      </c>
      <c r="P96" s="190">
        <f t="shared" si="91"/>
        <v>0</v>
      </c>
      <c r="Q96" s="190">
        <f t="shared" si="92"/>
        <v>0</v>
      </c>
      <c r="R96" s="190">
        <f t="shared" si="93"/>
        <v>0</v>
      </c>
      <c r="S96" s="80"/>
      <c r="T96" s="190">
        <f t="shared" si="94"/>
        <v>0</v>
      </c>
      <c r="U96" s="190">
        <f t="shared" si="112"/>
        <v>0</v>
      </c>
      <c r="V96" s="190">
        <f t="shared" si="113"/>
        <v>0</v>
      </c>
      <c r="W96" s="190">
        <f t="shared" si="95"/>
        <v>0</v>
      </c>
      <c r="X96" s="190">
        <f t="shared" si="114"/>
        <v>0</v>
      </c>
      <c r="Y96" s="190">
        <f t="shared" si="96"/>
        <v>0</v>
      </c>
      <c r="Z96" s="190">
        <f t="shared" si="97"/>
        <v>0</v>
      </c>
      <c r="AA96" s="190">
        <f t="shared" si="98"/>
        <v>0</v>
      </c>
      <c r="AB96" s="253"/>
      <c r="AC96" s="190">
        <f t="shared" si="99"/>
        <v>0</v>
      </c>
      <c r="AD96" s="200">
        <f t="shared" si="115"/>
        <v>0</v>
      </c>
      <c r="AE96" s="81"/>
      <c r="AF96" s="82"/>
      <c r="AG96" s="192">
        <f t="shared" si="100"/>
        <v>0</v>
      </c>
      <c r="AH96" s="193">
        <f t="shared" si="101"/>
        <v>0</v>
      </c>
      <c r="AI96" s="190">
        <f t="shared" si="116"/>
        <v>0</v>
      </c>
      <c r="AJ96" s="192">
        <f t="shared" si="117"/>
        <v>0</v>
      </c>
      <c r="AK96" s="83"/>
      <c r="AL96" s="192">
        <f t="shared" si="102"/>
        <v>0</v>
      </c>
      <c r="AM96" s="194">
        <f t="shared" ca="1" si="118"/>
        <v>0</v>
      </c>
      <c r="AN96" s="83"/>
      <c r="AO96" s="84"/>
      <c r="AP96" s="84"/>
      <c r="AQ96" s="84"/>
      <c r="AR96" s="84"/>
      <c r="AS96" s="84"/>
      <c r="AT96" s="84"/>
      <c r="AU96" s="84"/>
      <c r="AV96" s="84"/>
      <c r="AW96" s="84"/>
      <c r="AX96" s="84"/>
      <c r="AY96" s="84"/>
      <c r="AZ96" s="84"/>
      <c r="BA96" s="84"/>
      <c r="BB96" s="84"/>
      <c r="BC96" s="84"/>
      <c r="BD96" s="84"/>
      <c r="BE96" s="84"/>
      <c r="BF96" s="85"/>
      <c r="BG96" s="195">
        <f t="shared" ca="1" si="119"/>
        <v>0</v>
      </c>
      <c r="BH96" s="195">
        <f t="shared" ca="1" si="120"/>
        <v>0</v>
      </c>
      <c r="BI96" s="196">
        <f t="shared" ca="1" si="121"/>
        <v>0</v>
      </c>
      <c r="BJ96" s="192">
        <f t="shared" si="122"/>
        <v>0</v>
      </c>
      <c r="BK96" s="192">
        <f t="shared" si="123"/>
        <v>0</v>
      </c>
      <c r="BL96" s="192">
        <f t="shared" si="124"/>
        <v>0</v>
      </c>
      <c r="BM96" s="192">
        <f t="shared" si="125"/>
        <v>0</v>
      </c>
      <c r="BN96" s="192">
        <f t="shared" si="126"/>
        <v>0</v>
      </c>
      <c r="BO96" s="192">
        <f t="shared" si="127"/>
        <v>0</v>
      </c>
      <c r="BP96" s="192">
        <f t="shared" si="128"/>
        <v>0</v>
      </c>
      <c r="BQ96" s="192">
        <f t="shared" si="129"/>
        <v>0</v>
      </c>
      <c r="BR96" s="192">
        <f t="shared" si="130"/>
        <v>0</v>
      </c>
      <c r="BS96" s="192">
        <f t="shared" si="131"/>
        <v>0</v>
      </c>
      <c r="BT96" s="192">
        <f t="shared" si="132"/>
        <v>0</v>
      </c>
      <c r="BU96" s="192">
        <f t="shared" si="133"/>
        <v>0</v>
      </c>
      <c r="BV96" s="192">
        <f t="shared" si="134"/>
        <v>0</v>
      </c>
      <c r="BW96" s="192">
        <f t="shared" si="135"/>
        <v>0</v>
      </c>
      <c r="BX96" s="192">
        <f t="shared" si="136"/>
        <v>0</v>
      </c>
      <c r="BY96" s="192">
        <f t="shared" si="137"/>
        <v>0</v>
      </c>
      <c r="BZ96" s="192">
        <f t="shared" si="138"/>
        <v>0</v>
      </c>
      <c r="CA96" s="192">
        <f t="shared" si="139"/>
        <v>0</v>
      </c>
      <c r="CB96" s="192">
        <f t="shared" si="140"/>
        <v>0</v>
      </c>
      <c r="CC96" s="192">
        <f t="shared" ca="1" si="103"/>
        <v>0</v>
      </c>
      <c r="CD96" s="192">
        <f t="shared" ca="1" si="104"/>
        <v>0</v>
      </c>
      <c r="CE96" s="86"/>
      <c r="CF96" s="80"/>
      <c r="CG96" s="192" t="str">
        <f t="shared" si="105"/>
        <v/>
      </c>
      <c r="CH96" s="192" t="str">
        <f t="shared" si="141"/>
        <v/>
      </c>
      <c r="CI96" s="192" t="str">
        <f t="shared" si="106"/>
        <v/>
      </c>
      <c r="CJ96" s="192">
        <f t="shared" si="107"/>
        <v>0</v>
      </c>
    </row>
    <row r="97" spans="1:88" x14ac:dyDescent="0.3">
      <c r="A97" s="197">
        <f>ROWS($12:97)-1</f>
        <v>85</v>
      </c>
      <c r="B97" s="75"/>
      <c r="C97" s="76"/>
      <c r="D97" s="76"/>
      <c r="E97" s="77"/>
      <c r="F97" s="78"/>
      <c r="G97" s="79"/>
      <c r="H97" s="198">
        <f t="shared" si="87"/>
        <v>0</v>
      </c>
      <c r="I97" s="199">
        <f t="shared" si="108"/>
        <v>0</v>
      </c>
      <c r="J97" s="190">
        <f t="shared" si="88"/>
        <v>0</v>
      </c>
      <c r="K97" s="190">
        <f t="shared" si="89"/>
        <v>0</v>
      </c>
      <c r="L97" s="190">
        <f t="shared" si="90"/>
        <v>0</v>
      </c>
      <c r="M97" s="190">
        <f t="shared" si="109"/>
        <v>0</v>
      </c>
      <c r="N97" s="190">
        <f t="shared" si="110"/>
        <v>0</v>
      </c>
      <c r="O97" s="190">
        <f t="shared" si="111"/>
        <v>0</v>
      </c>
      <c r="P97" s="190">
        <f t="shared" si="91"/>
        <v>0</v>
      </c>
      <c r="Q97" s="190">
        <f t="shared" si="92"/>
        <v>0</v>
      </c>
      <c r="R97" s="190">
        <f t="shared" si="93"/>
        <v>0</v>
      </c>
      <c r="S97" s="80"/>
      <c r="T97" s="190">
        <f t="shared" si="94"/>
        <v>0</v>
      </c>
      <c r="U97" s="190">
        <f t="shared" si="112"/>
        <v>0</v>
      </c>
      <c r="V97" s="190">
        <f t="shared" si="113"/>
        <v>0</v>
      </c>
      <c r="W97" s="190">
        <f t="shared" si="95"/>
        <v>0</v>
      </c>
      <c r="X97" s="190">
        <f t="shared" si="114"/>
        <v>0</v>
      </c>
      <c r="Y97" s="190">
        <f t="shared" si="96"/>
        <v>0</v>
      </c>
      <c r="Z97" s="190">
        <f t="shared" si="97"/>
        <v>0</v>
      </c>
      <c r="AA97" s="190">
        <f t="shared" si="98"/>
        <v>0</v>
      </c>
      <c r="AB97" s="253"/>
      <c r="AC97" s="190">
        <f t="shared" si="99"/>
        <v>0</v>
      </c>
      <c r="AD97" s="200">
        <f t="shared" si="115"/>
        <v>0</v>
      </c>
      <c r="AE97" s="81"/>
      <c r="AF97" s="82"/>
      <c r="AG97" s="192">
        <f t="shared" si="100"/>
        <v>0</v>
      </c>
      <c r="AH97" s="193">
        <f t="shared" si="101"/>
        <v>0</v>
      </c>
      <c r="AI97" s="190">
        <f t="shared" si="116"/>
        <v>0</v>
      </c>
      <c r="AJ97" s="192">
        <f t="shared" si="117"/>
        <v>0</v>
      </c>
      <c r="AK97" s="83"/>
      <c r="AL97" s="192">
        <f t="shared" si="102"/>
        <v>0</v>
      </c>
      <c r="AM97" s="194">
        <f t="shared" ca="1" si="118"/>
        <v>0</v>
      </c>
      <c r="AN97" s="83"/>
      <c r="AO97" s="84"/>
      <c r="AP97" s="84"/>
      <c r="AQ97" s="84"/>
      <c r="AR97" s="84"/>
      <c r="AS97" s="84"/>
      <c r="AT97" s="84"/>
      <c r="AU97" s="84"/>
      <c r="AV97" s="84"/>
      <c r="AW97" s="84"/>
      <c r="AX97" s="84"/>
      <c r="AY97" s="84"/>
      <c r="AZ97" s="84"/>
      <c r="BA97" s="84"/>
      <c r="BB97" s="84"/>
      <c r="BC97" s="84"/>
      <c r="BD97" s="84"/>
      <c r="BE97" s="84"/>
      <c r="BF97" s="85"/>
      <c r="BG97" s="195">
        <f t="shared" ca="1" si="119"/>
        <v>0</v>
      </c>
      <c r="BH97" s="195">
        <f t="shared" ca="1" si="120"/>
        <v>0</v>
      </c>
      <c r="BI97" s="196">
        <f t="shared" ca="1" si="121"/>
        <v>0</v>
      </c>
      <c r="BJ97" s="192">
        <f t="shared" si="122"/>
        <v>0</v>
      </c>
      <c r="BK97" s="192">
        <f t="shared" si="123"/>
        <v>0</v>
      </c>
      <c r="BL97" s="192">
        <f t="shared" si="124"/>
        <v>0</v>
      </c>
      <c r="BM97" s="192">
        <f t="shared" si="125"/>
        <v>0</v>
      </c>
      <c r="BN97" s="192">
        <f t="shared" si="126"/>
        <v>0</v>
      </c>
      <c r="BO97" s="192">
        <f t="shared" si="127"/>
        <v>0</v>
      </c>
      <c r="BP97" s="192">
        <f t="shared" si="128"/>
        <v>0</v>
      </c>
      <c r="BQ97" s="192">
        <f t="shared" si="129"/>
        <v>0</v>
      </c>
      <c r="BR97" s="192">
        <f t="shared" si="130"/>
        <v>0</v>
      </c>
      <c r="BS97" s="192">
        <f t="shared" si="131"/>
        <v>0</v>
      </c>
      <c r="BT97" s="192">
        <f t="shared" si="132"/>
        <v>0</v>
      </c>
      <c r="BU97" s="192">
        <f t="shared" si="133"/>
        <v>0</v>
      </c>
      <c r="BV97" s="192">
        <f t="shared" si="134"/>
        <v>0</v>
      </c>
      <c r="BW97" s="192">
        <f t="shared" si="135"/>
        <v>0</v>
      </c>
      <c r="BX97" s="192">
        <f t="shared" si="136"/>
        <v>0</v>
      </c>
      <c r="BY97" s="192">
        <f t="shared" si="137"/>
        <v>0</v>
      </c>
      <c r="BZ97" s="192">
        <f t="shared" si="138"/>
        <v>0</v>
      </c>
      <c r="CA97" s="192">
        <f t="shared" si="139"/>
        <v>0</v>
      </c>
      <c r="CB97" s="192">
        <f t="shared" si="140"/>
        <v>0</v>
      </c>
      <c r="CC97" s="192">
        <f t="shared" ca="1" si="103"/>
        <v>0</v>
      </c>
      <c r="CD97" s="192">
        <f t="shared" ca="1" si="104"/>
        <v>0</v>
      </c>
      <c r="CE97" s="86"/>
      <c r="CF97" s="80"/>
      <c r="CG97" s="192" t="str">
        <f t="shared" si="105"/>
        <v/>
      </c>
      <c r="CH97" s="192" t="str">
        <f t="shared" si="141"/>
        <v/>
      </c>
      <c r="CI97" s="192" t="str">
        <f t="shared" si="106"/>
        <v/>
      </c>
      <c r="CJ97" s="192">
        <f t="shared" si="107"/>
        <v>0</v>
      </c>
    </row>
    <row r="98" spans="1:88" x14ac:dyDescent="0.3">
      <c r="A98" s="197">
        <f>ROWS($12:98)-1</f>
        <v>86</v>
      </c>
      <c r="B98" s="75"/>
      <c r="C98" s="76"/>
      <c r="D98" s="76"/>
      <c r="E98" s="77"/>
      <c r="F98" s="78"/>
      <c r="G98" s="79"/>
      <c r="H98" s="198">
        <f t="shared" si="87"/>
        <v>0</v>
      </c>
      <c r="I98" s="199">
        <f t="shared" si="108"/>
        <v>0</v>
      </c>
      <c r="J98" s="190">
        <f t="shared" si="88"/>
        <v>0</v>
      </c>
      <c r="K98" s="190">
        <f t="shared" si="89"/>
        <v>0</v>
      </c>
      <c r="L98" s="190">
        <f t="shared" si="90"/>
        <v>0</v>
      </c>
      <c r="M98" s="190">
        <f t="shared" si="109"/>
        <v>0</v>
      </c>
      <c r="N98" s="190">
        <f t="shared" si="110"/>
        <v>0</v>
      </c>
      <c r="O98" s="190">
        <f t="shared" si="111"/>
        <v>0</v>
      </c>
      <c r="P98" s="190">
        <f t="shared" si="91"/>
        <v>0</v>
      </c>
      <c r="Q98" s="190">
        <f t="shared" si="92"/>
        <v>0</v>
      </c>
      <c r="R98" s="190">
        <f t="shared" si="93"/>
        <v>0</v>
      </c>
      <c r="S98" s="80"/>
      <c r="T98" s="190">
        <f t="shared" si="94"/>
        <v>0</v>
      </c>
      <c r="U98" s="190">
        <f t="shared" si="112"/>
        <v>0</v>
      </c>
      <c r="V98" s="190">
        <f t="shared" si="113"/>
        <v>0</v>
      </c>
      <c r="W98" s="190">
        <f t="shared" si="95"/>
        <v>0</v>
      </c>
      <c r="X98" s="190">
        <f t="shared" si="114"/>
        <v>0</v>
      </c>
      <c r="Y98" s="190">
        <f t="shared" si="96"/>
        <v>0</v>
      </c>
      <c r="Z98" s="190">
        <f t="shared" si="97"/>
        <v>0</v>
      </c>
      <c r="AA98" s="190">
        <f t="shared" si="98"/>
        <v>0</v>
      </c>
      <c r="AB98" s="253"/>
      <c r="AC98" s="190">
        <f t="shared" si="99"/>
        <v>0</v>
      </c>
      <c r="AD98" s="200">
        <f t="shared" si="115"/>
        <v>0</v>
      </c>
      <c r="AE98" s="81"/>
      <c r="AF98" s="82"/>
      <c r="AG98" s="192">
        <f t="shared" si="100"/>
        <v>0</v>
      </c>
      <c r="AH98" s="193">
        <f t="shared" si="101"/>
        <v>0</v>
      </c>
      <c r="AI98" s="190">
        <f t="shared" si="116"/>
        <v>0</v>
      </c>
      <c r="AJ98" s="192">
        <f t="shared" si="117"/>
        <v>0</v>
      </c>
      <c r="AK98" s="83"/>
      <c r="AL98" s="192">
        <f t="shared" si="102"/>
        <v>0</v>
      </c>
      <c r="AM98" s="194">
        <f t="shared" ca="1" si="118"/>
        <v>0</v>
      </c>
      <c r="AN98" s="83"/>
      <c r="AO98" s="84"/>
      <c r="AP98" s="84"/>
      <c r="AQ98" s="84"/>
      <c r="AR98" s="84"/>
      <c r="AS98" s="84"/>
      <c r="AT98" s="84"/>
      <c r="AU98" s="84"/>
      <c r="AV98" s="84"/>
      <c r="AW98" s="84"/>
      <c r="AX98" s="84"/>
      <c r="AY98" s="84"/>
      <c r="AZ98" s="84"/>
      <c r="BA98" s="84"/>
      <c r="BB98" s="84"/>
      <c r="BC98" s="84"/>
      <c r="BD98" s="84"/>
      <c r="BE98" s="84"/>
      <c r="BF98" s="85"/>
      <c r="BG98" s="195">
        <f t="shared" ca="1" si="119"/>
        <v>0</v>
      </c>
      <c r="BH98" s="195">
        <f t="shared" ca="1" si="120"/>
        <v>0</v>
      </c>
      <c r="BI98" s="196">
        <f t="shared" ca="1" si="121"/>
        <v>0</v>
      </c>
      <c r="BJ98" s="192">
        <f t="shared" si="122"/>
        <v>0</v>
      </c>
      <c r="BK98" s="192">
        <f t="shared" si="123"/>
        <v>0</v>
      </c>
      <c r="BL98" s="192">
        <f t="shared" si="124"/>
        <v>0</v>
      </c>
      <c r="BM98" s="192">
        <f t="shared" si="125"/>
        <v>0</v>
      </c>
      <c r="BN98" s="192">
        <f t="shared" si="126"/>
        <v>0</v>
      </c>
      <c r="BO98" s="192">
        <f t="shared" si="127"/>
        <v>0</v>
      </c>
      <c r="BP98" s="192">
        <f t="shared" si="128"/>
        <v>0</v>
      </c>
      <c r="BQ98" s="192">
        <f t="shared" si="129"/>
        <v>0</v>
      </c>
      <c r="BR98" s="192">
        <f t="shared" si="130"/>
        <v>0</v>
      </c>
      <c r="BS98" s="192">
        <f t="shared" si="131"/>
        <v>0</v>
      </c>
      <c r="BT98" s="192">
        <f t="shared" si="132"/>
        <v>0</v>
      </c>
      <c r="BU98" s="192">
        <f t="shared" si="133"/>
        <v>0</v>
      </c>
      <c r="BV98" s="192">
        <f t="shared" si="134"/>
        <v>0</v>
      </c>
      <c r="BW98" s="192">
        <f t="shared" si="135"/>
        <v>0</v>
      </c>
      <c r="BX98" s="192">
        <f t="shared" si="136"/>
        <v>0</v>
      </c>
      <c r="BY98" s="192">
        <f t="shared" si="137"/>
        <v>0</v>
      </c>
      <c r="BZ98" s="192">
        <f t="shared" si="138"/>
        <v>0</v>
      </c>
      <c r="CA98" s="192">
        <f t="shared" si="139"/>
        <v>0</v>
      </c>
      <c r="CB98" s="192">
        <f t="shared" si="140"/>
        <v>0</v>
      </c>
      <c r="CC98" s="192">
        <f t="shared" ca="1" si="103"/>
        <v>0</v>
      </c>
      <c r="CD98" s="192">
        <f t="shared" ca="1" si="104"/>
        <v>0</v>
      </c>
      <c r="CE98" s="86"/>
      <c r="CF98" s="80"/>
      <c r="CG98" s="192" t="str">
        <f t="shared" si="105"/>
        <v/>
      </c>
      <c r="CH98" s="192" t="str">
        <f t="shared" si="141"/>
        <v/>
      </c>
      <c r="CI98" s="192" t="str">
        <f t="shared" si="106"/>
        <v/>
      </c>
      <c r="CJ98" s="192">
        <f t="shared" si="107"/>
        <v>0</v>
      </c>
    </row>
    <row r="99" spans="1:88" x14ac:dyDescent="0.3">
      <c r="A99" s="197">
        <f>ROWS($12:99)-1</f>
        <v>87</v>
      </c>
      <c r="B99" s="75"/>
      <c r="C99" s="76"/>
      <c r="D99" s="76"/>
      <c r="E99" s="77"/>
      <c r="F99" s="78"/>
      <c r="G99" s="79"/>
      <c r="H99" s="198">
        <f t="shared" si="87"/>
        <v>0</v>
      </c>
      <c r="I99" s="199">
        <f t="shared" si="108"/>
        <v>0</v>
      </c>
      <c r="J99" s="190">
        <f t="shared" si="88"/>
        <v>0</v>
      </c>
      <c r="K99" s="190">
        <f t="shared" si="89"/>
        <v>0</v>
      </c>
      <c r="L99" s="190">
        <f t="shared" si="90"/>
        <v>0</v>
      </c>
      <c r="M99" s="190">
        <f t="shared" si="109"/>
        <v>0</v>
      </c>
      <c r="N99" s="190">
        <f t="shared" si="110"/>
        <v>0</v>
      </c>
      <c r="O99" s="190">
        <f t="shared" si="111"/>
        <v>0</v>
      </c>
      <c r="P99" s="190">
        <f t="shared" si="91"/>
        <v>0</v>
      </c>
      <c r="Q99" s="190">
        <f t="shared" si="92"/>
        <v>0</v>
      </c>
      <c r="R99" s="190">
        <f t="shared" si="93"/>
        <v>0</v>
      </c>
      <c r="S99" s="80"/>
      <c r="T99" s="190">
        <f t="shared" si="94"/>
        <v>0</v>
      </c>
      <c r="U99" s="190">
        <f t="shared" si="112"/>
        <v>0</v>
      </c>
      <c r="V99" s="190">
        <f t="shared" si="113"/>
        <v>0</v>
      </c>
      <c r="W99" s="190">
        <f t="shared" si="95"/>
        <v>0</v>
      </c>
      <c r="X99" s="190">
        <f t="shared" si="114"/>
        <v>0</v>
      </c>
      <c r="Y99" s="190">
        <f t="shared" si="96"/>
        <v>0</v>
      </c>
      <c r="Z99" s="190">
        <f t="shared" si="97"/>
        <v>0</v>
      </c>
      <c r="AA99" s="190">
        <f t="shared" si="98"/>
        <v>0</v>
      </c>
      <c r="AB99" s="253"/>
      <c r="AC99" s="190">
        <f t="shared" si="99"/>
        <v>0</v>
      </c>
      <c r="AD99" s="200">
        <f t="shared" si="115"/>
        <v>0</v>
      </c>
      <c r="AE99" s="81"/>
      <c r="AF99" s="82"/>
      <c r="AG99" s="192">
        <f t="shared" si="100"/>
        <v>0</v>
      </c>
      <c r="AH99" s="193">
        <f t="shared" si="101"/>
        <v>0</v>
      </c>
      <c r="AI99" s="190">
        <f t="shared" si="116"/>
        <v>0</v>
      </c>
      <c r="AJ99" s="192">
        <f t="shared" ref="AJ99:AJ108" si="142">ROUND(+AD99+AI99,0)</f>
        <v>0</v>
      </c>
      <c r="AK99" s="83"/>
      <c r="AL99" s="192">
        <f t="shared" si="102"/>
        <v>0</v>
      </c>
      <c r="AM99" s="194">
        <f t="shared" ca="1" si="118"/>
        <v>0</v>
      </c>
      <c r="AN99" s="83"/>
      <c r="AO99" s="84"/>
      <c r="AP99" s="84"/>
      <c r="AQ99" s="84"/>
      <c r="AR99" s="84"/>
      <c r="AS99" s="84"/>
      <c r="AT99" s="84"/>
      <c r="AU99" s="84"/>
      <c r="AV99" s="84"/>
      <c r="AW99" s="84"/>
      <c r="AX99" s="84"/>
      <c r="AY99" s="84"/>
      <c r="AZ99" s="84"/>
      <c r="BA99" s="84"/>
      <c r="BB99" s="84"/>
      <c r="BC99" s="84"/>
      <c r="BD99" s="84"/>
      <c r="BE99" s="84"/>
      <c r="BF99" s="85"/>
      <c r="BG99" s="195">
        <f t="shared" ca="1" si="119"/>
        <v>0</v>
      </c>
      <c r="BH99" s="195">
        <f t="shared" ca="1" si="120"/>
        <v>0</v>
      </c>
      <c r="BI99" s="196">
        <f t="shared" ca="1" si="121"/>
        <v>0</v>
      </c>
      <c r="BJ99" s="192">
        <f t="shared" si="122"/>
        <v>0</v>
      </c>
      <c r="BK99" s="192">
        <f t="shared" si="123"/>
        <v>0</v>
      </c>
      <c r="BL99" s="192">
        <f t="shared" si="124"/>
        <v>0</v>
      </c>
      <c r="BM99" s="192">
        <f t="shared" si="125"/>
        <v>0</v>
      </c>
      <c r="BN99" s="192">
        <f t="shared" si="126"/>
        <v>0</v>
      </c>
      <c r="BO99" s="192">
        <f t="shared" si="127"/>
        <v>0</v>
      </c>
      <c r="BP99" s="192">
        <f t="shared" si="128"/>
        <v>0</v>
      </c>
      <c r="BQ99" s="192">
        <f t="shared" si="129"/>
        <v>0</v>
      </c>
      <c r="BR99" s="192">
        <f t="shared" si="130"/>
        <v>0</v>
      </c>
      <c r="BS99" s="192">
        <f t="shared" si="131"/>
        <v>0</v>
      </c>
      <c r="BT99" s="192">
        <f t="shared" si="132"/>
        <v>0</v>
      </c>
      <c r="BU99" s="192">
        <f t="shared" si="133"/>
        <v>0</v>
      </c>
      <c r="BV99" s="192">
        <f t="shared" si="134"/>
        <v>0</v>
      </c>
      <c r="BW99" s="192">
        <f t="shared" si="135"/>
        <v>0</v>
      </c>
      <c r="BX99" s="192">
        <f t="shared" si="136"/>
        <v>0</v>
      </c>
      <c r="BY99" s="192">
        <f t="shared" si="137"/>
        <v>0</v>
      </c>
      <c r="BZ99" s="192">
        <f t="shared" si="138"/>
        <v>0</v>
      </c>
      <c r="CA99" s="192">
        <f t="shared" si="139"/>
        <v>0</v>
      </c>
      <c r="CB99" s="192">
        <f t="shared" si="140"/>
        <v>0</v>
      </c>
      <c r="CC99" s="192">
        <f t="shared" ca="1" si="103"/>
        <v>0</v>
      </c>
      <c r="CD99" s="192">
        <f t="shared" ca="1" si="104"/>
        <v>0</v>
      </c>
      <c r="CE99" s="86"/>
      <c r="CF99" s="80"/>
      <c r="CG99" s="192" t="str">
        <f t="shared" si="105"/>
        <v/>
      </c>
      <c r="CH99" s="192" t="str">
        <f t="shared" si="141"/>
        <v/>
      </c>
      <c r="CI99" s="192" t="str">
        <f t="shared" si="106"/>
        <v/>
      </c>
      <c r="CJ99" s="192">
        <f t="shared" si="107"/>
        <v>0</v>
      </c>
    </row>
    <row r="100" spans="1:88" x14ac:dyDescent="0.3">
      <c r="A100" s="197">
        <f>ROWS($12:100)-1</f>
        <v>88</v>
      </c>
      <c r="B100" s="75"/>
      <c r="C100" s="76"/>
      <c r="D100" s="76"/>
      <c r="E100" s="77"/>
      <c r="F100" s="78"/>
      <c r="G100" s="79"/>
      <c r="H100" s="198">
        <f t="shared" si="87"/>
        <v>0</v>
      </c>
      <c r="I100" s="199">
        <f t="shared" si="108"/>
        <v>0</v>
      </c>
      <c r="J100" s="190">
        <f t="shared" si="88"/>
        <v>0</v>
      </c>
      <c r="K100" s="190">
        <f t="shared" si="89"/>
        <v>0</v>
      </c>
      <c r="L100" s="190">
        <f t="shared" si="90"/>
        <v>0</v>
      </c>
      <c r="M100" s="190">
        <f t="shared" si="109"/>
        <v>0</v>
      </c>
      <c r="N100" s="190">
        <f t="shared" si="110"/>
        <v>0</v>
      </c>
      <c r="O100" s="190">
        <f t="shared" si="111"/>
        <v>0</v>
      </c>
      <c r="P100" s="190">
        <f t="shared" si="91"/>
        <v>0</v>
      </c>
      <c r="Q100" s="190">
        <f t="shared" si="92"/>
        <v>0</v>
      </c>
      <c r="R100" s="190">
        <f t="shared" si="93"/>
        <v>0</v>
      </c>
      <c r="S100" s="80"/>
      <c r="T100" s="190">
        <f t="shared" si="94"/>
        <v>0</v>
      </c>
      <c r="U100" s="190">
        <f t="shared" si="112"/>
        <v>0</v>
      </c>
      <c r="V100" s="190">
        <f t="shared" si="113"/>
        <v>0</v>
      </c>
      <c r="W100" s="190">
        <f t="shared" si="95"/>
        <v>0</v>
      </c>
      <c r="X100" s="190">
        <f t="shared" si="114"/>
        <v>0</v>
      </c>
      <c r="Y100" s="190">
        <f t="shared" si="96"/>
        <v>0</v>
      </c>
      <c r="Z100" s="190">
        <f t="shared" si="97"/>
        <v>0</v>
      </c>
      <c r="AA100" s="190">
        <f t="shared" si="98"/>
        <v>0</v>
      </c>
      <c r="AB100" s="253"/>
      <c r="AC100" s="190">
        <f t="shared" si="99"/>
        <v>0</v>
      </c>
      <c r="AD100" s="200">
        <f t="shared" si="115"/>
        <v>0</v>
      </c>
      <c r="AE100" s="81"/>
      <c r="AF100" s="82"/>
      <c r="AG100" s="192">
        <f t="shared" si="100"/>
        <v>0</v>
      </c>
      <c r="AH100" s="193">
        <f t="shared" si="101"/>
        <v>0</v>
      </c>
      <c r="AI100" s="190">
        <f t="shared" si="116"/>
        <v>0</v>
      </c>
      <c r="AJ100" s="192">
        <f t="shared" si="142"/>
        <v>0</v>
      </c>
      <c r="AK100" s="83"/>
      <c r="AL100" s="192">
        <f t="shared" si="102"/>
        <v>0</v>
      </c>
      <c r="AM100" s="194">
        <f t="shared" ca="1" si="118"/>
        <v>0</v>
      </c>
      <c r="AN100" s="83"/>
      <c r="AO100" s="84"/>
      <c r="AP100" s="84"/>
      <c r="AQ100" s="84"/>
      <c r="AR100" s="84"/>
      <c r="AS100" s="84"/>
      <c r="AT100" s="84"/>
      <c r="AU100" s="84"/>
      <c r="AV100" s="84"/>
      <c r="AW100" s="84"/>
      <c r="AX100" s="84"/>
      <c r="AY100" s="84"/>
      <c r="AZ100" s="84"/>
      <c r="BA100" s="84"/>
      <c r="BB100" s="84"/>
      <c r="BC100" s="84"/>
      <c r="BD100" s="84"/>
      <c r="BE100" s="84"/>
      <c r="BF100" s="85"/>
      <c r="BG100" s="195">
        <f t="shared" ca="1" si="119"/>
        <v>0</v>
      </c>
      <c r="BH100" s="195">
        <f t="shared" ca="1" si="120"/>
        <v>0</v>
      </c>
      <c r="BI100" s="196">
        <f t="shared" ca="1" si="121"/>
        <v>0</v>
      </c>
      <c r="BJ100" s="192">
        <f t="shared" si="122"/>
        <v>0</v>
      </c>
      <c r="BK100" s="192">
        <f t="shared" si="123"/>
        <v>0</v>
      </c>
      <c r="BL100" s="192">
        <f t="shared" si="124"/>
        <v>0</v>
      </c>
      <c r="BM100" s="192">
        <f t="shared" si="125"/>
        <v>0</v>
      </c>
      <c r="BN100" s="192">
        <f t="shared" si="126"/>
        <v>0</v>
      </c>
      <c r="BO100" s="192">
        <f t="shared" si="127"/>
        <v>0</v>
      </c>
      <c r="BP100" s="192">
        <f t="shared" si="128"/>
        <v>0</v>
      </c>
      <c r="BQ100" s="192">
        <f t="shared" si="129"/>
        <v>0</v>
      </c>
      <c r="BR100" s="192">
        <f t="shared" si="130"/>
        <v>0</v>
      </c>
      <c r="BS100" s="192">
        <f t="shared" si="131"/>
        <v>0</v>
      </c>
      <c r="BT100" s="192">
        <f t="shared" si="132"/>
        <v>0</v>
      </c>
      <c r="BU100" s="192">
        <f t="shared" si="133"/>
        <v>0</v>
      </c>
      <c r="BV100" s="192">
        <f t="shared" si="134"/>
        <v>0</v>
      </c>
      <c r="BW100" s="192">
        <f t="shared" si="135"/>
        <v>0</v>
      </c>
      <c r="BX100" s="192">
        <f t="shared" si="136"/>
        <v>0</v>
      </c>
      <c r="BY100" s="192">
        <f t="shared" si="137"/>
        <v>0</v>
      </c>
      <c r="BZ100" s="192">
        <f t="shared" si="138"/>
        <v>0</v>
      </c>
      <c r="CA100" s="192">
        <f t="shared" si="139"/>
        <v>0</v>
      </c>
      <c r="CB100" s="192">
        <f t="shared" si="140"/>
        <v>0</v>
      </c>
      <c r="CC100" s="192">
        <f t="shared" ca="1" si="103"/>
        <v>0</v>
      </c>
      <c r="CD100" s="192">
        <f t="shared" ca="1" si="104"/>
        <v>0</v>
      </c>
      <c r="CE100" s="86"/>
      <c r="CF100" s="80"/>
      <c r="CG100" s="192" t="str">
        <f t="shared" si="105"/>
        <v/>
      </c>
      <c r="CH100" s="192" t="str">
        <f t="shared" si="141"/>
        <v/>
      </c>
      <c r="CI100" s="192" t="str">
        <f t="shared" si="106"/>
        <v/>
      </c>
      <c r="CJ100" s="192">
        <f t="shared" si="107"/>
        <v>0</v>
      </c>
    </row>
    <row r="101" spans="1:88" x14ac:dyDescent="0.3">
      <c r="A101" s="197">
        <f>ROWS($12:101)-1</f>
        <v>89</v>
      </c>
      <c r="B101" s="75"/>
      <c r="C101" s="76"/>
      <c r="D101" s="76"/>
      <c r="E101" s="77"/>
      <c r="F101" s="78"/>
      <c r="G101" s="79"/>
      <c r="H101" s="198">
        <f t="shared" si="87"/>
        <v>0</v>
      </c>
      <c r="I101" s="199">
        <f t="shared" si="108"/>
        <v>0</v>
      </c>
      <c r="J101" s="190">
        <f t="shared" si="88"/>
        <v>0</v>
      </c>
      <c r="K101" s="190">
        <f t="shared" si="89"/>
        <v>0</v>
      </c>
      <c r="L101" s="190">
        <f t="shared" si="90"/>
        <v>0</v>
      </c>
      <c r="M101" s="190">
        <f t="shared" si="109"/>
        <v>0</v>
      </c>
      <c r="N101" s="190">
        <f t="shared" si="110"/>
        <v>0</v>
      </c>
      <c r="O101" s="190">
        <f t="shared" si="111"/>
        <v>0</v>
      </c>
      <c r="P101" s="190">
        <f t="shared" si="91"/>
        <v>0</v>
      </c>
      <c r="Q101" s="190">
        <f t="shared" si="92"/>
        <v>0</v>
      </c>
      <c r="R101" s="190">
        <f t="shared" si="93"/>
        <v>0</v>
      </c>
      <c r="S101" s="80"/>
      <c r="T101" s="190">
        <f t="shared" si="94"/>
        <v>0</v>
      </c>
      <c r="U101" s="190">
        <f t="shared" si="112"/>
        <v>0</v>
      </c>
      <c r="V101" s="190">
        <f t="shared" si="113"/>
        <v>0</v>
      </c>
      <c r="W101" s="190">
        <f t="shared" si="95"/>
        <v>0</v>
      </c>
      <c r="X101" s="190">
        <f t="shared" si="114"/>
        <v>0</v>
      </c>
      <c r="Y101" s="190">
        <f t="shared" si="96"/>
        <v>0</v>
      </c>
      <c r="Z101" s="190">
        <f t="shared" si="97"/>
        <v>0</v>
      </c>
      <c r="AA101" s="190">
        <f t="shared" si="98"/>
        <v>0</v>
      </c>
      <c r="AB101" s="253"/>
      <c r="AC101" s="190">
        <f t="shared" si="99"/>
        <v>0</v>
      </c>
      <c r="AD101" s="200">
        <f t="shared" si="115"/>
        <v>0</v>
      </c>
      <c r="AE101" s="81"/>
      <c r="AF101" s="82"/>
      <c r="AG101" s="192">
        <f t="shared" si="100"/>
        <v>0</v>
      </c>
      <c r="AH101" s="193">
        <f t="shared" si="101"/>
        <v>0</v>
      </c>
      <c r="AI101" s="190">
        <f t="shared" si="116"/>
        <v>0</v>
      </c>
      <c r="AJ101" s="192">
        <f t="shared" si="142"/>
        <v>0</v>
      </c>
      <c r="AK101" s="83"/>
      <c r="AL101" s="192">
        <f t="shared" si="102"/>
        <v>0</v>
      </c>
      <c r="AM101" s="194">
        <f t="shared" ca="1" si="118"/>
        <v>0</v>
      </c>
      <c r="AN101" s="83"/>
      <c r="AO101" s="84"/>
      <c r="AP101" s="84"/>
      <c r="AQ101" s="84"/>
      <c r="AR101" s="84"/>
      <c r="AS101" s="84"/>
      <c r="AT101" s="84"/>
      <c r="AU101" s="84"/>
      <c r="AV101" s="84"/>
      <c r="AW101" s="84"/>
      <c r="AX101" s="84"/>
      <c r="AY101" s="84"/>
      <c r="AZ101" s="84"/>
      <c r="BA101" s="84"/>
      <c r="BB101" s="84"/>
      <c r="BC101" s="84"/>
      <c r="BD101" s="84"/>
      <c r="BE101" s="84"/>
      <c r="BF101" s="85"/>
      <c r="BG101" s="195">
        <f t="shared" ca="1" si="119"/>
        <v>0</v>
      </c>
      <c r="BH101" s="195">
        <f t="shared" ca="1" si="120"/>
        <v>0</v>
      </c>
      <c r="BI101" s="196">
        <f t="shared" ca="1" si="121"/>
        <v>0</v>
      </c>
      <c r="BJ101" s="192">
        <f t="shared" si="122"/>
        <v>0</v>
      </c>
      <c r="BK101" s="192">
        <f t="shared" si="123"/>
        <v>0</v>
      </c>
      <c r="BL101" s="192">
        <f t="shared" si="124"/>
        <v>0</v>
      </c>
      <c r="BM101" s="192">
        <f t="shared" si="125"/>
        <v>0</v>
      </c>
      <c r="BN101" s="192">
        <f t="shared" si="126"/>
        <v>0</v>
      </c>
      <c r="BO101" s="192">
        <f t="shared" si="127"/>
        <v>0</v>
      </c>
      <c r="BP101" s="192">
        <f t="shared" si="128"/>
        <v>0</v>
      </c>
      <c r="BQ101" s="192">
        <f t="shared" si="129"/>
        <v>0</v>
      </c>
      <c r="BR101" s="192">
        <f t="shared" si="130"/>
        <v>0</v>
      </c>
      <c r="BS101" s="192">
        <f t="shared" si="131"/>
        <v>0</v>
      </c>
      <c r="BT101" s="192">
        <f t="shared" si="132"/>
        <v>0</v>
      </c>
      <c r="BU101" s="192">
        <f t="shared" si="133"/>
        <v>0</v>
      </c>
      <c r="BV101" s="192">
        <f t="shared" si="134"/>
        <v>0</v>
      </c>
      <c r="BW101" s="192">
        <f t="shared" si="135"/>
        <v>0</v>
      </c>
      <c r="BX101" s="192">
        <f t="shared" si="136"/>
        <v>0</v>
      </c>
      <c r="BY101" s="192">
        <f t="shared" si="137"/>
        <v>0</v>
      </c>
      <c r="BZ101" s="192">
        <f t="shared" si="138"/>
        <v>0</v>
      </c>
      <c r="CA101" s="192">
        <f t="shared" si="139"/>
        <v>0</v>
      </c>
      <c r="CB101" s="192">
        <f t="shared" si="140"/>
        <v>0</v>
      </c>
      <c r="CC101" s="192">
        <f t="shared" ca="1" si="103"/>
        <v>0</v>
      </c>
      <c r="CD101" s="192">
        <f t="shared" ca="1" si="104"/>
        <v>0</v>
      </c>
      <c r="CE101" s="86"/>
      <c r="CF101" s="80"/>
      <c r="CG101" s="192" t="str">
        <f t="shared" si="105"/>
        <v/>
      </c>
      <c r="CH101" s="192" t="str">
        <f t="shared" si="141"/>
        <v/>
      </c>
      <c r="CI101" s="192" t="str">
        <f t="shared" si="106"/>
        <v/>
      </c>
      <c r="CJ101" s="192">
        <f t="shared" si="107"/>
        <v>0</v>
      </c>
    </row>
    <row r="102" spans="1:88" x14ac:dyDescent="0.3">
      <c r="A102" s="197">
        <f>ROWS($12:102)-1</f>
        <v>90</v>
      </c>
      <c r="B102" s="75"/>
      <c r="C102" s="76"/>
      <c r="D102" s="76"/>
      <c r="E102" s="77"/>
      <c r="F102" s="78"/>
      <c r="G102" s="79"/>
      <c r="H102" s="198">
        <f t="shared" si="87"/>
        <v>0</v>
      </c>
      <c r="I102" s="199">
        <f t="shared" si="108"/>
        <v>0</v>
      </c>
      <c r="J102" s="190">
        <f t="shared" si="88"/>
        <v>0</v>
      </c>
      <c r="K102" s="190">
        <f t="shared" si="89"/>
        <v>0</v>
      </c>
      <c r="L102" s="190">
        <f t="shared" si="90"/>
        <v>0</v>
      </c>
      <c r="M102" s="190">
        <f t="shared" si="109"/>
        <v>0</v>
      </c>
      <c r="N102" s="190">
        <f t="shared" si="110"/>
        <v>0</v>
      </c>
      <c r="O102" s="190">
        <f t="shared" si="111"/>
        <v>0</v>
      </c>
      <c r="P102" s="190">
        <f t="shared" si="91"/>
        <v>0</v>
      </c>
      <c r="Q102" s="190">
        <f t="shared" si="92"/>
        <v>0</v>
      </c>
      <c r="R102" s="190">
        <f t="shared" si="93"/>
        <v>0</v>
      </c>
      <c r="S102" s="80"/>
      <c r="T102" s="190">
        <f t="shared" si="94"/>
        <v>0</v>
      </c>
      <c r="U102" s="190">
        <f t="shared" si="112"/>
        <v>0</v>
      </c>
      <c r="V102" s="190">
        <f t="shared" si="113"/>
        <v>0</v>
      </c>
      <c r="W102" s="190">
        <f t="shared" si="95"/>
        <v>0</v>
      </c>
      <c r="X102" s="190">
        <f t="shared" si="114"/>
        <v>0</v>
      </c>
      <c r="Y102" s="190">
        <f t="shared" si="96"/>
        <v>0</v>
      </c>
      <c r="Z102" s="190">
        <f t="shared" si="97"/>
        <v>0</v>
      </c>
      <c r="AA102" s="190">
        <f t="shared" si="98"/>
        <v>0</v>
      </c>
      <c r="AB102" s="253"/>
      <c r="AC102" s="190">
        <f t="shared" si="99"/>
        <v>0</v>
      </c>
      <c r="AD102" s="200">
        <f t="shared" si="115"/>
        <v>0</v>
      </c>
      <c r="AE102" s="81"/>
      <c r="AF102" s="82"/>
      <c r="AG102" s="192">
        <f t="shared" si="100"/>
        <v>0</v>
      </c>
      <c r="AH102" s="193">
        <f t="shared" si="101"/>
        <v>0</v>
      </c>
      <c r="AI102" s="190">
        <f t="shared" si="116"/>
        <v>0</v>
      </c>
      <c r="AJ102" s="192">
        <f t="shared" si="142"/>
        <v>0</v>
      </c>
      <c r="AK102" s="83"/>
      <c r="AL102" s="192">
        <f t="shared" si="102"/>
        <v>0</v>
      </c>
      <c r="AM102" s="194">
        <f t="shared" ca="1" si="118"/>
        <v>0</v>
      </c>
      <c r="AN102" s="83"/>
      <c r="AO102" s="84"/>
      <c r="AP102" s="84"/>
      <c r="AQ102" s="84"/>
      <c r="AR102" s="84"/>
      <c r="AS102" s="84"/>
      <c r="AT102" s="84"/>
      <c r="AU102" s="84"/>
      <c r="AV102" s="84"/>
      <c r="AW102" s="84"/>
      <c r="AX102" s="84"/>
      <c r="AY102" s="84"/>
      <c r="AZ102" s="84"/>
      <c r="BA102" s="84"/>
      <c r="BB102" s="84"/>
      <c r="BC102" s="84"/>
      <c r="BD102" s="84"/>
      <c r="BE102" s="84"/>
      <c r="BF102" s="85"/>
      <c r="BG102" s="195">
        <f t="shared" ca="1" si="119"/>
        <v>0</v>
      </c>
      <c r="BH102" s="195">
        <f t="shared" ca="1" si="120"/>
        <v>0</v>
      </c>
      <c r="BI102" s="196">
        <f t="shared" ca="1" si="121"/>
        <v>0</v>
      </c>
      <c r="BJ102" s="192">
        <f t="shared" si="122"/>
        <v>0</v>
      </c>
      <c r="BK102" s="192">
        <f t="shared" si="123"/>
        <v>0</v>
      </c>
      <c r="BL102" s="192">
        <f t="shared" si="124"/>
        <v>0</v>
      </c>
      <c r="BM102" s="192">
        <f t="shared" si="125"/>
        <v>0</v>
      </c>
      <c r="BN102" s="192">
        <f t="shared" si="126"/>
        <v>0</v>
      </c>
      <c r="BO102" s="192">
        <f t="shared" si="127"/>
        <v>0</v>
      </c>
      <c r="BP102" s="192">
        <f t="shared" si="128"/>
        <v>0</v>
      </c>
      <c r="BQ102" s="192">
        <f t="shared" si="129"/>
        <v>0</v>
      </c>
      <c r="BR102" s="192">
        <f t="shared" si="130"/>
        <v>0</v>
      </c>
      <c r="BS102" s="192">
        <f t="shared" si="131"/>
        <v>0</v>
      </c>
      <c r="BT102" s="192">
        <f t="shared" si="132"/>
        <v>0</v>
      </c>
      <c r="BU102" s="192">
        <f t="shared" si="133"/>
        <v>0</v>
      </c>
      <c r="BV102" s="192">
        <f t="shared" si="134"/>
        <v>0</v>
      </c>
      <c r="BW102" s="192">
        <f t="shared" si="135"/>
        <v>0</v>
      </c>
      <c r="BX102" s="192">
        <f t="shared" si="136"/>
        <v>0</v>
      </c>
      <c r="BY102" s="192">
        <f t="shared" si="137"/>
        <v>0</v>
      </c>
      <c r="BZ102" s="192">
        <f t="shared" si="138"/>
        <v>0</v>
      </c>
      <c r="CA102" s="192">
        <f t="shared" si="139"/>
        <v>0</v>
      </c>
      <c r="CB102" s="192">
        <f t="shared" si="140"/>
        <v>0</v>
      </c>
      <c r="CC102" s="192">
        <f t="shared" ca="1" si="103"/>
        <v>0</v>
      </c>
      <c r="CD102" s="192">
        <f t="shared" ca="1" si="104"/>
        <v>0</v>
      </c>
      <c r="CE102" s="86"/>
      <c r="CF102" s="80"/>
      <c r="CG102" s="192" t="str">
        <f t="shared" si="105"/>
        <v/>
      </c>
      <c r="CH102" s="192" t="str">
        <f t="shared" si="141"/>
        <v/>
      </c>
      <c r="CI102" s="192" t="str">
        <f t="shared" si="106"/>
        <v/>
      </c>
      <c r="CJ102" s="192">
        <f t="shared" si="107"/>
        <v>0</v>
      </c>
    </row>
    <row r="103" spans="1:88" x14ac:dyDescent="0.3">
      <c r="A103" s="197">
        <f>ROWS($12:103)-1</f>
        <v>91</v>
      </c>
      <c r="B103" s="75"/>
      <c r="C103" s="76"/>
      <c r="D103" s="76"/>
      <c r="E103" s="77"/>
      <c r="F103" s="78"/>
      <c r="G103" s="79"/>
      <c r="H103" s="198">
        <f t="shared" si="87"/>
        <v>0</v>
      </c>
      <c r="I103" s="199">
        <f t="shared" si="108"/>
        <v>0</v>
      </c>
      <c r="J103" s="190">
        <f t="shared" si="88"/>
        <v>0</v>
      </c>
      <c r="K103" s="190">
        <f t="shared" si="89"/>
        <v>0</v>
      </c>
      <c r="L103" s="190">
        <f t="shared" si="90"/>
        <v>0</v>
      </c>
      <c r="M103" s="190">
        <f t="shared" si="109"/>
        <v>0</v>
      </c>
      <c r="N103" s="190">
        <f t="shared" si="110"/>
        <v>0</v>
      </c>
      <c r="O103" s="190">
        <f t="shared" si="111"/>
        <v>0</v>
      </c>
      <c r="P103" s="190">
        <f t="shared" si="91"/>
        <v>0</v>
      </c>
      <c r="Q103" s="190">
        <f t="shared" si="92"/>
        <v>0</v>
      </c>
      <c r="R103" s="190">
        <f t="shared" si="93"/>
        <v>0</v>
      </c>
      <c r="S103" s="80"/>
      <c r="T103" s="190">
        <f t="shared" si="94"/>
        <v>0</v>
      </c>
      <c r="U103" s="190">
        <f t="shared" si="112"/>
        <v>0</v>
      </c>
      <c r="V103" s="190">
        <f t="shared" si="113"/>
        <v>0</v>
      </c>
      <c r="W103" s="190">
        <f t="shared" si="95"/>
        <v>0</v>
      </c>
      <c r="X103" s="190">
        <f t="shared" si="114"/>
        <v>0</v>
      </c>
      <c r="Y103" s="190">
        <f t="shared" si="96"/>
        <v>0</v>
      </c>
      <c r="Z103" s="190">
        <f t="shared" si="97"/>
        <v>0</v>
      </c>
      <c r="AA103" s="190">
        <f t="shared" si="98"/>
        <v>0</v>
      </c>
      <c r="AB103" s="253"/>
      <c r="AC103" s="190">
        <f t="shared" si="99"/>
        <v>0</v>
      </c>
      <c r="AD103" s="200">
        <f t="shared" si="115"/>
        <v>0</v>
      </c>
      <c r="AE103" s="81"/>
      <c r="AF103" s="82"/>
      <c r="AG103" s="192">
        <f t="shared" si="100"/>
        <v>0</v>
      </c>
      <c r="AH103" s="193">
        <f t="shared" si="101"/>
        <v>0</v>
      </c>
      <c r="AI103" s="190">
        <f t="shared" si="116"/>
        <v>0</v>
      </c>
      <c r="AJ103" s="192">
        <f t="shared" si="142"/>
        <v>0</v>
      </c>
      <c r="AK103" s="83"/>
      <c r="AL103" s="192">
        <f t="shared" si="102"/>
        <v>0</v>
      </c>
      <c r="AM103" s="194">
        <f t="shared" ca="1" si="118"/>
        <v>0</v>
      </c>
      <c r="AN103" s="83"/>
      <c r="AO103" s="84"/>
      <c r="AP103" s="84"/>
      <c r="AQ103" s="84"/>
      <c r="AR103" s="84"/>
      <c r="AS103" s="84"/>
      <c r="AT103" s="84"/>
      <c r="AU103" s="84"/>
      <c r="AV103" s="84"/>
      <c r="AW103" s="84"/>
      <c r="AX103" s="84"/>
      <c r="AY103" s="84"/>
      <c r="AZ103" s="84"/>
      <c r="BA103" s="84"/>
      <c r="BB103" s="84"/>
      <c r="BC103" s="84"/>
      <c r="BD103" s="84"/>
      <c r="BE103" s="84"/>
      <c r="BF103" s="85"/>
      <c r="BG103" s="195">
        <f t="shared" ca="1" si="119"/>
        <v>0</v>
      </c>
      <c r="BH103" s="195">
        <f t="shared" ca="1" si="120"/>
        <v>0</v>
      </c>
      <c r="BI103" s="196">
        <f t="shared" ca="1" si="121"/>
        <v>0</v>
      </c>
      <c r="BJ103" s="192">
        <f t="shared" si="122"/>
        <v>0</v>
      </c>
      <c r="BK103" s="192">
        <f t="shared" si="123"/>
        <v>0</v>
      </c>
      <c r="BL103" s="192">
        <f t="shared" si="124"/>
        <v>0</v>
      </c>
      <c r="BM103" s="192">
        <f t="shared" si="125"/>
        <v>0</v>
      </c>
      <c r="BN103" s="192">
        <f t="shared" si="126"/>
        <v>0</v>
      </c>
      <c r="BO103" s="192">
        <f t="shared" si="127"/>
        <v>0</v>
      </c>
      <c r="BP103" s="192">
        <f t="shared" si="128"/>
        <v>0</v>
      </c>
      <c r="BQ103" s="192">
        <f t="shared" si="129"/>
        <v>0</v>
      </c>
      <c r="BR103" s="192">
        <f t="shared" si="130"/>
        <v>0</v>
      </c>
      <c r="BS103" s="192">
        <f t="shared" si="131"/>
        <v>0</v>
      </c>
      <c r="BT103" s="192">
        <f t="shared" si="132"/>
        <v>0</v>
      </c>
      <c r="BU103" s="192">
        <f t="shared" si="133"/>
        <v>0</v>
      </c>
      <c r="BV103" s="192">
        <f t="shared" si="134"/>
        <v>0</v>
      </c>
      <c r="BW103" s="192">
        <f t="shared" si="135"/>
        <v>0</v>
      </c>
      <c r="BX103" s="192">
        <f t="shared" si="136"/>
        <v>0</v>
      </c>
      <c r="BY103" s="192">
        <f t="shared" si="137"/>
        <v>0</v>
      </c>
      <c r="BZ103" s="192">
        <f t="shared" si="138"/>
        <v>0</v>
      </c>
      <c r="CA103" s="192">
        <f t="shared" si="139"/>
        <v>0</v>
      </c>
      <c r="CB103" s="192">
        <f t="shared" si="140"/>
        <v>0</v>
      </c>
      <c r="CC103" s="192">
        <f t="shared" ca="1" si="103"/>
        <v>0</v>
      </c>
      <c r="CD103" s="192">
        <f t="shared" ca="1" si="104"/>
        <v>0</v>
      </c>
      <c r="CE103" s="86"/>
      <c r="CF103" s="80"/>
      <c r="CG103" s="192" t="str">
        <f t="shared" si="105"/>
        <v/>
      </c>
      <c r="CH103" s="192" t="str">
        <f t="shared" si="141"/>
        <v/>
      </c>
      <c r="CI103" s="192" t="str">
        <f t="shared" si="106"/>
        <v/>
      </c>
      <c r="CJ103" s="192">
        <f t="shared" si="107"/>
        <v>0</v>
      </c>
    </row>
    <row r="104" spans="1:88" x14ac:dyDescent="0.3">
      <c r="A104" s="197">
        <f>ROWS($12:104)-1</f>
        <v>92</v>
      </c>
      <c r="B104" s="75"/>
      <c r="C104" s="76"/>
      <c r="D104" s="76"/>
      <c r="E104" s="77"/>
      <c r="F104" s="78"/>
      <c r="G104" s="79"/>
      <c r="H104" s="198">
        <f t="shared" si="87"/>
        <v>0</v>
      </c>
      <c r="I104" s="199">
        <f t="shared" si="108"/>
        <v>0</v>
      </c>
      <c r="J104" s="190">
        <f t="shared" si="88"/>
        <v>0</v>
      </c>
      <c r="K104" s="190">
        <f t="shared" si="89"/>
        <v>0</v>
      </c>
      <c r="L104" s="190">
        <f t="shared" si="90"/>
        <v>0</v>
      </c>
      <c r="M104" s="190">
        <f t="shared" si="109"/>
        <v>0</v>
      </c>
      <c r="N104" s="190">
        <f t="shared" si="110"/>
        <v>0</v>
      </c>
      <c r="O104" s="190">
        <f t="shared" si="111"/>
        <v>0</v>
      </c>
      <c r="P104" s="190">
        <f t="shared" si="91"/>
        <v>0</v>
      </c>
      <c r="Q104" s="190">
        <f t="shared" si="92"/>
        <v>0</v>
      </c>
      <c r="R104" s="190">
        <f t="shared" si="93"/>
        <v>0</v>
      </c>
      <c r="S104" s="80"/>
      <c r="T104" s="190">
        <f t="shared" si="94"/>
        <v>0</v>
      </c>
      <c r="U104" s="190">
        <f t="shared" si="112"/>
        <v>0</v>
      </c>
      <c r="V104" s="190">
        <f t="shared" si="113"/>
        <v>0</v>
      </c>
      <c r="W104" s="190">
        <f t="shared" si="95"/>
        <v>0</v>
      </c>
      <c r="X104" s="190">
        <f t="shared" si="114"/>
        <v>0</v>
      </c>
      <c r="Y104" s="190">
        <f t="shared" si="96"/>
        <v>0</v>
      </c>
      <c r="Z104" s="190">
        <f t="shared" si="97"/>
        <v>0</v>
      </c>
      <c r="AA104" s="190">
        <f t="shared" si="98"/>
        <v>0</v>
      </c>
      <c r="AB104" s="253"/>
      <c r="AC104" s="190">
        <f t="shared" si="99"/>
        <v>0</v>
      </c>
      <c r="AD104" s="200">
        <f t="shared" si="115"/>
        <v>0</v>
      </c>
      <c r="AE104" s="81"/>
      <c r="AF104" s="82"/>
      <c r="AG104" s="192">
        <f t="shared" si="100"/>
        <v>0</v>
      </c>
      <c r="AH104" s="193">
        <f t="shared" si="101"/>
        <v>0</v>
      </c>
      <c r="AI104" s="190">
        <f t="shared" si="116"/>
        <v>0</v>
      </c>
      <c r="AJ104" s="192">
        <f t="shared" si="142"/>
        <v>0</v>
      </c>
      <c r="AK104" s="83"/>
      <c r="AL104" s="192">
        <f t="shared" si="102"/>
        <v>0</v>
      </c>
      <c r="AM104" s="194">
        <f t="shared" ca="1" si="118"/>
        <v>0</v>
      </c>
      <c r="AN104" s="83"/>
      <c r="AO104" s="84"/>
      <c r="AP104" s="84"/>
      <c r="AQ104" s="84"/>
      <c r="AR104" s="84"/>
      <c r="AS104" s="84"/>
      <c r="AT104" s="84"/>
      <c r="AU104" s="84"/>
      <c r="AV104" s="84"/>
      <c r="AW104" s="84"/>
      <c r="AX104" s="84"/>
      <c r="AY104" s="84"/>
      <c r="AZ104" s="84"/>
      <c r="BA104" s="84"/>
      <c r="BB104" s="84"/>
      <c r="BC104" s="84"/>
      <c r="BD104" s="84"/>
      <c r="BE104" s="84"/>
      <c r="BF104" s="85"/>
      <c r="BG104" s="195">
        <f t="shared" ca="1" si="119"/>
        <v>0</v>
      </c>
      <c r="BH104" s="195">
        <f t="shared" ca="1" si="120"/>
        <v>0</v>
      </c>
      <c r="BI104" s="196">
        <f t="shared" ca="1" si="121"/>
        <v>0</v>
      </c>
      <c r="BJ104" s="192">
        <f t="shared" si="122"/>
        <v>0</v>
      </c>
      <c r="BK104" s="192">
        <f t="shared" si="123"/>
        <v>0</v>
      </c>
      <c r="BL104" s="192">
        <f t="shared" si="124"/>
        <v>0</v>
      </c>
      <c r="BM104" s="192">
        <f t="shared" si="125"/>
        <v>0</v>
      </c>
      <c r="BN104" s="192">
        <f t="shared" si="126"/>
        <v>0</v>
      </c>
      <c r="BO104" s="192">
        <f t="shared" si="127"/>
        <v>0</v>
      </c>
      <c r="BP104" s="192">
        <f t="shared" si="128"/>
        <v>0</v>
      </c>
      <c r="BQ104" s="192">
        <f t="shared" si="129"/>
        <v>0</v>
      </c>
      <c r="BR104" s="192">
        <f t="shared" si="130"/>
        <v>0</v>
      </c>
      <c r="BS104" s="192">
        <f t="shared" si="131"/>
        <v>0</v>
      </c>
      <c r="BT104" s="192">
        <f t="shared" si="132"/>
        <v>0</v>
      </c>
      <c r="BU104" s="192">
        <f t="shared" si="133"/>
        <v>0</v>
      </c>
      <c r="BV104" s="192">
        <f t="shared" si="134"/>
        <v>0</v>
      </c>
      <c r="BW104" s="192">
        <f t="shared" si="135"/>
        <v>0</v>
      </c>
      <c r="BX104" s="192">
        <f t="shared" si="136"/>
        <v>0</v>
      </c>
      <c r="BY104" s="192">
        <f t="shared" si="137"/>
        <v>0</v>
      </c>
      <c r="BZ104" s="192">
        <f t="shared" si="138"/>
        <v>0</v>
      </c>
      <c r="CA104" s="192">
        <f t="shared" si="139"/>
        <v>0</v>
      </c>
      <c r="CB104" s="192">
        <f t="shared" si="140"/>
        <v>0</v>
      </c>
      <c r="CC104" s="192">
        <f t="shared" ca="1" si="103"/>
        <v>0</v>
      </c>
      <c r="CD104" s="192">
        <f t="shared" ca="1" si="104"/>
        <v>0</v>
      </c>
      <c r="CE104" s="86"/>
      <c r="CF104" s="80"/>
      <c r="CG104" s="192" t="str">
        <f t="shared" si="105"/>
        <v/>
      </c>
      <c r="CH104" s="192" t="str">
        <f t="shared" si="141"/>
        <v/>
      </c>
      <c r="CI104" s="192" t="str">
        <f t="shared" si="106"/>
        <v/>
      </c>
      <c r="CJ104" s="192">
        <f t="shared" si="107"/>
        <v>0</v>
      </c>
    </row>
    <row r="105" spans="1:88" x14ac:dyDescent="0.3">
      <c r="A105" s="197">
        <f>ROWS($12:105)-1</f>
        <v>93</v>
      </c>
      <c r="B105" s="75"/>
      <c r="C105" s="76"/>
      <c r="D105" s="76"/>
      <c r="E105" s="77"/>
      <c r="F105" s="78"/>
      <c r="G105" s="79"/>
      <c r="H105" s="198">
        <f t="shared" si="87"/>
        <v>0</v>
      </c>
      <c r="I105" s="199">
        <f t="shared" si="108"/>
        <v>0</v>
      </c>
      <c r="J105" s="190">
        <f t="shared" si="88"/>
        <v>0</v>
      </c>
      <c r="K105" s="190">
        <f t="shared" si="89"/>
        <v>0</v>
      </c>
      <c r="L105" s="190">
        <f t="shared" si="90"/>
        <v>0</v>
      </c>
      <c r="M105" s="190">
        <f t="shared" si="109"/>
        <v>0</v>
      </c>
      <c r="N105" s="190">
        <f t="shared" si="110"/>
        <v>0</v>
      </c>
      <c r="O105" s="190">
        <f t="shared" si="111"/>
        <v>0</v>
      </c>
      <c r="P105" s="190">
        <f t="shared" si="91"/>
        <v>0</v>
      </c>
      <c r="Q105" s="190">
        <f t="shared" si="92"/>
        <v>0</v>
      </c>
      <c r="R105" s="190">
        <f t="shared" si="93"/>
        <v>0</v>
      </c>
      <c r="S105" s="80"/>
      <c r="T105" s="190">
        <f t="shared" si="94"/>
        <v>0</v>
      </c>
      <c r="U105" s="190">
        <f t="shared" si="112"/>
        <v>0</v>
      </c>
      <c r="V105" s="190">
        <f t="shared" si="113"/>
        <v>0</v>
      </c>
      <c r="W105" s="190">
        <f t="shared" si="95"/>
        <v>0</v>
      </c>
      <c r="X105" s="190">
        <f t="shared" si="114"/>
        <v>0</v>
      </c>
      <c r="Y105" s="190">
        <f t="shared" si="96"/>
        <v>0</v>
      </c>
      <c r="Z105" s="190">
        <f t="shared" si="97"/>
        <v>0</v>
      </c>
      <c r="AA105" s="190">
        <f t="shared" si="98"/>
        <v>0</v>
      </c>
      <c r="AB105" s="253"/>
      <c r="AC105" s="190">
        <f t="shared" si="99"/>
        <v>0</v>
      </c>
      <c r="AD105" s="200">
        <f t="shared" si="115"/>
        <v>0</v>
      </c>
      <c r="AE105" s="81"/>
      <c r="AF105" s="82"/>
      <c r="AG105" s="192">
        <f t="shared" si="100"/>
        <v>0</v>
      </c>
      <c r="AH105" s="193">
        <f t="shared" si="101"/>
        <v>0</v>
      </c>
      <c r="AI105" s="190">
        <f t="shared" si="116"/>
        <v>0</v>
      </c>
      <c r="AJ105" s="192">
        <f t="shared" si="142"/>
        <v>0</v>
      </c>
      <c r="AK105" s="83"/>
      <c r="AL105" s="192">
        <f t="shared" si="102"/>
        <v>0</v>
      </c>
      <c r="AM105" s="194">
        <f t="shared" ca="1" si="118"/>
        <v>0</v>
      </c>
      <c r="AN105" s="83"/>
      <c r="AO105" s="84"/>
      <c r="AP105" s="84"/>
      <c r="AQ105" s="84"/>
      <c r="AR105" s="84"/>
      <c r="AS105" s="84"/>
      <c r="AT105" s="84"/>
      <c r="AU105" s="84"/>
      <c r="AV105" s="84"/>
      <c r="AW105" s="84"/>
      <c r="AX105" s="84"/>
      <c r="AY105" s="84"/>
      <c r="AZ105" s="84"/>
      <c r="BA105" s="84"/>
      <c r="BB105" s="84"/>
      <c r="BC105" s="84"/>
      <c r="BD105" s="84"/>
      <c r="BE105" s="84"/>
      <c r="BF105" s="85"/>
      <c r="BG105" s="195">
        <f t="shared" ca="1" si="119"/>
        <v>0</v>
      </c>
      <c r="BH105" s="195">
        <f t="shared" ca="1" si="120"/>
        <v>0</v>
      </c>
      <c r="BI105" s="196">
        <f t="shared" ca="1" si="121"/>
        <v>0</v>
      </c>
      <c r="BJ105" s="192">
        <f t="shared" si="122"/>
        <v>0</v>
      </c>
      <c r="BK105" s="192">
        <f t="shared" si="123"/>
        <v>0</v>
      </c>
      <c r="BL105" s="192">
        <f t="shared" si="124"/>
        <v>0</v>
      </c>
      <c r="BM105" s="192">
        <f t="shared" si="125"/>
        <v>0</v>
      </c>
      <c r="BN105" s="192">
        <f t="shared" si="126"/>
        <v>0</v>
      </c>
      <c r="BO105" s="192">
        <f t="shared" si="127"/>
        <v>0</v>
      </c>
      <c r="BP105" s="192">
        <f t="shared" si="128"/>
        <v>0</v>
      </c>
      <c r="BQ105" s="192">
        <f t="shared" si="129"/>
        <v>0</v>
      </c>
      <c r="BR105" s="192">
        <f t="shared" si="130"/>
        <v>0</v>
      </c>
      <c r="BS105" s="192">
        <f t="shared" si="131"/>
        <v>0</v>
      </c>
      <c r="BT105" s="192">
        <f t="shared" si="132"/>
        <v>0</v>
      </c>
      <c r="BU105" s="192">
        <f t="shared" si="133"/>
        <v>0</v>
      </c>
      <c r="BV105" s="192">
        <f t="shared" si="134"/>
        <v>0</v>
      </c>
      <c r="BW105" s="192">
        <f t="shared" si="135"/>
        <v>0</v>
      </c>
      <c r="BX105" s="192">
        <f t="shared" si="136"/>
        <v>0</v>
      </c>
      <c r="BY105" s="192">
        <f t="shared" si="137"/>
        <v>0</v>
      </c>
      <c r="BZ105" s="192">
        <f t="shared" si="138"/>
        <v>0</v>
      </c>
      <c r="CA105" s="192">
        <f t="shared" si="139"/>
        <v>0</v>
      </c>
      <c r="CB105" s="192">
        <f t="shared" si="140"/>
        <v>0</v>
      </c>
      <c r="CC105" s="192">
        <f t="shared" ca="1" si="103"/>
        <v>0</v>
      </c>
      <c r="CD105" s="192">
        <f t="shared" ca="1" si="104"/>
        <v>0</v>
      </c>
      <c r="CE105" s="86"/>
      <c r="CF105" s="80"/>
      <c r="CG105" s="192" t="str">
        <f t="shared" si="105"/>
        <v/>
      </c>
      <c r="CH105" s="192" t="str">
        <f t="shared" si="141"/>
        <v/>
      </c>
      <c r="CI105" s="192" t="str">
        <f t="shared" si="106"/>
        <v/>
      </c>
      <c r="CJ105" s="192">
        <f t="shared" si="107"/>
        <v>0</v>
      </c>
    </row>
    <row r="106" spans="1:88" x14ac:dyDescent="0.3">
      <c r="A106" s="197">
        <f>ROWS($12:106)-1</f>
        <v>94</v>
      </c>
      <c r="B106" s="75"/>
      <c r="C106" s="76"/>
      <c r="D106" s="76"/>
      <c r="E106" s="77"/>
      <c r="F106" s="78"/>
      <c r="G106" s="79"/>
      <c r="H106" s="198">
        <f t="shared" si="87"/>
        <v>0</v>
      </c>
      <c r="I106" s="199">
        <f t="shared" si="108"/>
        <v>0</v>
      </c>
      <c r="J106" s="190">
        <f t="shared" si="88"/>
        <v>0</v>
      </c>
      <c r="K106" s="190">
        <f t="shared" si="89"/>
        <v>0</v>
      </c>
      <c r="L106" s="190">
        <f t="shared" si="90"/>
        <v>0</v>
      </c>
      <c r="M106" s="190">
        <f t="shared" si="109"/>
        <v>0</v>
      </c>
      <c r="N106" s="190">
        <f t="shared" si="110"/>
        <v>0</v>
      </c>
      <c r="O106" s="190">
        <f t="shared" si="111"/>
        <v>0</v>
      </c>
      <c r="P106" s="190">
        <f t="shared" si="91"/>
        <v>0</v>
      </c>
      <c r="Q106" s="190">
        <f t="shared" si="92"/>
        <v>0</v>
      </c>
      <c r="R106" s="190">
        <f t="shared" si="93"/>
        <v>0</v>
      </c>
      <c r="S106" s="80"/>
      <c r="T106" s="190">
        <f t="shared" si="94"/>
        <v>0</v>
      </c>
      <c r="U106" s="190">
        <f t="shared" si="112"/>
        <v>0</v>
      </c>
      <c r="V106" s="190">
        <f t="shared" si="113"/>
        <v>0</v>
      </c>
      <c r="W106" s="190">
        <f t="shared" si="95"/>
        <v>0</v>
      </c>
      <c r="X106" s="190">
        <f t="shared" si="114"/>
        <v>0</v>
      </c>
      <c r="Y106" s="190">
        <f t="shared" si="96"/>
        <v>0</v>
      </c>
      <c r="Z106" s="190">
        <f t="shared" si="97"/>
        <v>0</v>
      </c>
      <c r="AA106" s="190">
        <f t="shared" si="98"/>
        <v>0</v>
      </c>
      <c r="AB106" s="253"/>
      <c r="AC106" s="190">
        <f t="shared" si="99"/>
        <v>0</v>
      </c>
      <c r="AD106" s="200">
        <f t="shared" si="115"/>
        <v>0</v>
      </c>
      <c r="AE106" s="81"/>
      <c r="AF106" s="82"/>
      <c r="AG106" s="192">
        <f t="shared" si="100"/>
        <v>0</v>
      </c>
      <c r="AH106" s="193">
        <f t="shared" si="101"/>
        <v>0</v>
      </c>
      <c r="AI106" s="190">
        <f t="shared" si="116"/>
        <v>0</v>
      </c>
      <c r="AJ106" s="192">
        <f t="shared" si="142"/>
        <v>0</v>
      </c>
      <c r="AK106" s="83"/>
      <c r="AL106" s="192">
        <f t="shared" si="102"/>
        <v>0</v>
      </c>
      <c r="AM106" s="194">
        <f t="shared" ca="1" si="118"/>
        <v>0</v>
      </c>
      <c r="AN106" s="83"/>
      <c r="AO106" s="84"/>
      <c r="AP106" s="84"/>
      <c r="AQ106" s="84"/>
      <c r="AR106" s="84"/>
      <c r="AS106" s="84"/>
      <c r="AT106" s="84"/>
      <c r="AU106" s="84"/>
      <c r="AV106" s="84"/>
      <c r="AW106" s="84"/>
      <c r="AX106" s="84"/>
      <c r="AY106" s="84"/>
      <c r="AZ106" s="84"/>
      <c r="BA106" s="84"/>
      <c r="BB106" s="84"/>
      <c r="BC106" s="84"/>
      <c r="BD106" s="84"/>
      <c r="BE106" s="84"/>
      <c r="BF106" s="85"/>
      <c r="BG106" s="195">
        <f t="shared" ca="1" si="119"/>
        <v>0</v>
      </c>
      <c r="BH106" s="195">
        <f t="shared" ca="1" si="120"/>
        <v>0</v>
      </c>
      <c r="BI106" s="196">
        <f t="shared" ca="1" si="121"/>
        <v>0</v>
      </c>
      <c r="BJ106" s="192">
        <f t="shared" si="122"/>
        <v>0</v>
      </c>
      <c r="BK106" s="192">
        <f t="shared" si="123"/>
        <v>0</v>
      </c>
      <c r="BL106" s="192">
        <f t="shared" si="124"/>
        <v>0</v>
      </c>
      <c r="BM106" s="192">
        <f t="shared" si="125"/>
        <v>0</v>
      </c>
      <c r="BN106" s="192">
        <f t="shared" si="126"/>
        <v>0</v>
      </c>
      <c r="BO106" s="192">
        <f t="shared" si="127"/>
        <v>0</v>
      </c>
      <c r="BP106" s="192">
        <f t="shared" si="128"/>
        <v>0</v>
      </c>
      <c r="BQ106" s="192">
        <f t="shared" si="129"/>
        <v>0</v>
      </c>
      <c r="BR106" s="192">
        <f t="shared" si="130"/>
        <v>0</v>
      </c>
      <c r="BS106" s="192">
        <f t="shared" si="131"/>
        <v>0</v>
      </c>
      <c r="BT106" s="192">
        <f t="shared" si="132"/>
        <v>0</v>
      </c>
      <c r="BU106" s="192">
        <f t="shared" si="133"/>
        <v>0</v>
      </c>
      <c r="BV106" s="192">
        <f t="shared" si="134"/>
        <v>0</v>
      </c>
      <c r="BW106" s="192">
        <f t="shared" si="135"/>
        <v>0</v>
      </c>
      <c r="BX106" s="192">
        <f t="shared" si="136"/>
        <v>0</v>
      </c>
      <c r="BY106" s="192">
        <f t="shared" si="137"/>
        <v>0</v>
      </c>
      <c r="BZ106" s="192">
        <f t="shared" si="138"/>
        <v>0</v>
      </c>
      <c r="CA106" s="192">
        <f t="shared" si="139"/>
        <v>0</v>
      </c>
      <c r="CB106" s="192">
        <f t="shared" si="140"/>
        <v>0</v>
      </c>
      <c r="CC106" s="192">
        <f t="shared" ca="1" si="103"/>
        <v>0</v>
      </c>
      <c r="CD106" s="192">
        <f t="shared" ca="1" si="104"/>
        <v>0</v>
      </c>
      <c r="CE106" s="86"/>
      <c r="CF106" s="80"/>
      <c r="CG106" s="192" t="str">
        <f t="shared" si="105"/>
        <v/>
      </c>
      <c r="CH106" s="192" t="str">
        <f t="shared" si="141"/>
        <v/>
      </c>
      <c r="CI106" s="192" t="str">
        <f t="shared" si="106"/>
        <v/>
      </c>
      <c r="CJ106" s="192">
        <f t="shared" si="107"/>
        <v>0</v>
      </c>
    </row>
    <row r="107" spans="1:88" x14ac:dyDescent="0.3">
      <c r="A107" s="197">
        <f>ROWS($12:107)-1</f>
        <v>95</v>
      </c>
      <c r="B107" s="75"/>
      <c r="C107" s="76"/>
      <c r="D107" s="76"/>
      <c r="E107" s="77"/>
      <c r="F107" s="78"/>
      <c r="G107" s="79"/>
      <c r="H107" s="198">
        <f t="shared" si="87"/>
        <v>0</v>
      </c>
      <c r="I107" s="199">
        <f t="shared" si="108"/>
        <v>0</v>
      </c>
      <c r="J107" s="190">
        <f t="shared" si="88"/>
        <v>0</v>
      </c>
      <c r="K107" s="190">
        <f t="shared" si="89"/>
        <v>0</v>
      </c>
      <c r="L107" s="190">
        <f t="shared" si="90"/>
        <v>0</v>
      </c>
      <c r="M107" s="190">
        <f t="shared" si="109"/>
        <v>0</v>
      </c>
      <c r="N107" s="190">
        <f t="shared" si="110"/>
        <v>0</v>
      </c>
      <c r="O107" s="190">
        <f t="shared" si="111"/>
        <v>0</v>
      </c>
      <c r="P107" s="190">
        <f t="shared" si="91"/>
        <v>0</v>
      </c>
      <c r="Q107" s="190">
        <f t="shared" si="92"/>
        <v>0</v>
      </c>
      <c r="R107" s="190">
        <f t="shared" si="93"/>
        <v>0</v>
      </c>
      <c r="S107" s="80"/>
      <c r="T107" s="190">
        <f t="shared" si="94"/>
        <v>0</v>
      </c>
      <c r="U107" s="190">
        <f t="shared" si="112"/>
        <v>0</v>
      </c>
      <c r="V107" s="190">
        <f t="shared" si="113"/>
        <v>0</v>
      </c>
      <c r="W107" s="190">
        <f t="shared" si="95"/>
        <v>0</v>
      </c>
      <c r="X107" s="190">
        <f t="shared" si="114"/>
        <v>0</v>
      </c>
      <c r="Y107" s="190">
        <f t="shared" si="96"/>
        <v>0</v>
      </c>
      <c r="Z107" s="190">
        <f t="shared" si="97"/>
        <v>0</v>
      </c>
      <c r="AA107" s="190">
        <f t="shared" si="98"/>
        <v>0</v>
      </c>
      <c r="AB107" s="253"/>
      <c r="AC107" s="190">
        <f t="shared" si="99"/>
        <v>0</v>
      </c>
      <c r="AD107" s="200">
        <f t="shared" si="115"/>
        <v>0</v>
      </c>
      <c r="AE107" s="81"/>
      <c r="AF107" s="82"/>
      <c r="AG107" s="192">
        <f t="shared" si="100"/>
        <v>0</v>
      </c>
      <c r="AH107" s="193">
        <f t="shared" si="101"/>
        <v>0</v>
      </c>
      <c r="AI107" s="190">
        <f t="shared" si="116"/>
        <v>0</v>
      </c>
      <c r="AJ107" s="192">
        <f t="shared" si="142"/>
        <v>0</v>
      </c>
      <c r="AK107" s="83"/>
      <c r="AL107" s="192">
        <f t="shared" si="102"/>
        <v>0</v>
      </c>
      <c r="AM107" s="194">
        <f t="shared" ca="1" si="118"/>
        <v>0</v>
      </c>
      <c r="AN107" s="83"/>
      <c r="AO107" s="84"/>
      <c r="AP107" s="84"/>
      <c r="AQ107" s="84"/>
      <c r="AR107" s="84"/>
      <c r="AS107" s="84"/>
      <c r="AT107" s="84"/>
      <c r="AU107" s="84"/>
      <c r="AV107" s="84"/>
      <c r="AW107" s="84"/>
      <c r="AX107" s="84"/>
      <c r="AY107" s="84"/>
      <c r="AZ107" s="84"/>
      <c r="BA107" s="84"/>
      <c r="BB107" s="84"/>
      <c r="BC107" s="84"/>
      <c r="BD107" s="84"/>
      <c r="BE107" s="84"/>
      <c r="BF107" s="85"/>
      <c r="BG107" s="195">
        <f t="shared" ca="1" si="119"/>
        <v>0</v>
      </c>
      <c r="BH107" s="195">
        <f t="shared" ca="1" si="120"/>
        <v>0</v>
      </c>
      <c r="BI107" s="196">
        <f t="shared" ca="1" si="121"/>
        <v>0</v>
      </c>
      <c r="BJ107" s="192">
        <f t="shared" si="122"/>
        <v>0</v>
      </c>
      <c r="BK107" s="192">
        <f t="shared" si="123"/>
        <v>0</v>
      </c>
      <c r="BL107" s="192">
        <f t="shared" si="124"/>
        <v>0</v>
      </c>
      <c r="BM107" s="192">
        <f t="shared" si="125"/>
        <v>0</v>
      </c>
      <c r="BN107" s="192">
        <f t="shared" si="126"/>
        <v>0</v>
      </c>
      <c r="BO107" s="192">
        <f t="shared" si="127"/>
        <v>0</v>
      </c>
      <c r="BP107" s="192">
        <f t="shared" si="128"/>
        <v>0</v>
      </c>
      <c r="BQ107" s="192">
        <f t="shared" si="129"/>
        <v>0</v>
      </c>
      <c r="BR107" s="192">
        <f t="shared" si="130"/>
        <v>0</v>
      </c>
      <c r="BS107" s="192">
        <f t="shared" si="131"/>
        <v>0</v>
      </c>
      <c r="BT107" s="192">
        <f t="shared" si="132"/>
        <v>0</v>
      </c>
      <c r="BU107" s="192">
        <f t="shared" si="133"/>
        <v>0</v>
      </c>
      <c r="BV107" s="192">
        <f t="shared" si="134"/>
        <v>0</v>
      </c>
      <c r="BW107" s="192">
        <f t="shared" si="135"/>
        <v>0</v>
      </c>
      <c r="BX107" s="192">
        <f t="shared" si="136"/>
        <v>0</v>
      </c>
      <c r="BY107" s="192">
        <f t="shared" si="137"/>
        <v>0</v>
      </c>
      <c r="BZ107" s="192">
        <f t="shared" si="138"/>
        <v>0</v>
      </c>
      <c r="CA107" s="192">
        <f t="shared" si="139"/>
        <v>0</v>
      </c>
      <c r="CB107" s="192">
        <f t="shared" si="140"/>
        <v>0</v>
      </c>
      <c r="CC107" s="192">
        <f t="shared" ca="1" si="103"/>
        <v>0</v>
      </c>
      <c r="CD107" s="192">
        <f t="shared" ca="1" si="104"/>
        <v>0</v>
      </c>
      <c r="CE107" s="86"/>
      <c r="CF107" s="80"/>
      <c r="CG107" s="192" t="str">
        <f t="shared" si="105"/>
        <v/>
      </c>
      <c r="CH107" s="192" t="str">
        <f t="shared" si="141"/>
        <v/>
      </c>
      <c r="CI107" s="192" t="str">
        <f t="shared" si="106"/>
        <v/>
      </c>
      <c r="CJ107" s="192">
        <f t="shared" si="107"/>
        <v>0</v>
      </c>
    </row>
    <row r="108" spans="1:88" x14ac:dyDescent="0.3">
      <c r="A108" s="197">
        <f>ROWS($12:108)-1</f>
        <v>96</v>
      </c>
      <c r="B108" s="75"/>
      <c r="C108" s="76"/>
      <c r="D108" s="76"/>
      <c r="E108" s="77"/>
      <c r="F108" s="78"/>
      <c r="G108" s="79"/>
      <c r="H108" s="198">
        <f t="shared" si="87"/>
        <v>0</v>
      </c>
      <c r="I108" s="199">
        <f t="shared" si="108"/>
        <v>0</v>
      </c>
      <c r="J108" s="190">
        <f t="shared" si="88"/>
        <v>0</v>
      </c>
      <c r="K108" s="190">
        <f t="shared" si="89"/>
        <v>0</v>
      </c>
      <c r="L108" s="190">
        <f t="shared" si="90"/>
        <v>0</v>
      </c>
      <c r="M108" s="190">
        <f t="shared" si="109"/>
        <v>0</v>
      </c>
      <c r="N108" s="190">
        <f t="shared" si="110"/>
        <v>0</v>
      </c>
      <c r="O108" s="190">
        <f t="shared" si="111"/>
        <v>0</v>
      </c>
      <c r="P108" s="190">
        <f t="shared" si="91"/>
        <v>0</v>
      </c>
      <c r="Q108" s="190">
        <f t="shared" si="92"/>
        <v>0</v>
      </c>
      <c r="R108" s="190">
        <f t="shared" si="93"/>
        <v>0</v>
      </c>
      <c r="S108" s="80"/>
      <c r="T108" s="190">
        <f t="shared" si="94"/>
        <v>0</v>
      </c>
      <c r="U108" s="190">
        <f t="shared" si="112"/>
        <v>0</v>
      </c>
      <c r="V108" s="190">
        <f t="shared" si="113"/>
        <v>0</v>
      </c>
      <c r="W108" s="190">
        <f t="shared" si="95"/>
        <v>0</v>
      </c>
      <c r="X108" s="190">
        <f t="shared" si="114"/>
        <v>0</v>
      </c>
      <c r="Y108" s="190">
        <f t="shared" si="96"/>
        <v>0</v>
      </c>
      <c r="Z108" s="190">
        <f t="shared" si="97"/>
        <v>0</v>
      </c>
      <c r="AA108" s="190">
        <f t="shared" si="98"/>
        <v>0</v>
      </c>
      <c r="AB108" s="253"/>
      <c r="AC108" s="190">
        <f t="shared" si="99"/>
        <v>0</v>
      </c>
      <c r="AD108" s="200">
        <f t="shared" si="115"/>
        <v>0</v>
      </c>
      <c r="AE108" s="81"/>
      <c r="AF108" s="82"/>
      <c r="AG108" s="192">
        <f t="shared" si="100"/>
        <v>0</v>
      </c>
      <c r="AH108" s="193">
        <f t="shared" si="101"/>
        <v>0</v>
      </c>
      <c r="AI108" s="190">
        <f t="shared" si="116"/>
        <v>0</v>
      </c>
      <c r="AJ108" s="192">
        <f t="shared" si="142"/>
        <v>0</v>
      </c>
      <c r="AK108" s="83"/>
      <c r="AL108" s="192">
        <f t="shared" si="102"/>
        <v>0</v>
      </c>
      <c r="AM108" s="194">
        <f t="shared" ca="1" si="118"/>
        <v>0</v>
      </c>
      <c r="AN108" s="83"/>
      <c r="AO108" s="84"/>
      <c r="AP108" s="84"/>
      <c r="AQ108" s="84"/>
      <c r="AR108" s="84"/>
      <c r="AS108" s="84"/>
      <c r="AT108" s="84"/>
      <c r="AU108" s="84"/>
      <c r="AV108" s="84"/>
      <c r="AW108" s="84"/>
      <c r="AX108" s="84"/>
      <c r="AY108" s="84"/>
      <c r="AZ108" s="84"/>
      <c r="BA108" s="84"/>
      <c r="BB108" s="84"/>
      <c r="BC108" s="84"/>
      <c r="BD108" s="84"/>
      <c r="BE108" s="84"/>
      <c r="BF108" s="85"/>
      <c r="BG108" s="195">
        <f t="shared" ca="1" si="119"/>
        <v>0</v>
      </c>
      <c r="BH108" s="195">
        <f t="shared" ca="1" si="120"/>
        <v>0</v>
      </c>
      <c r="BI108" s="196">
        <f t="shared" ca="1" si="121"/>
        <v>0</v>
      </c>
      <c r="BJ108" s="192">
        <f t="shared" si="122"/>
        <v>0</v>
      </c>
      <c r="BK108" s="192">
        <f t="shared" si="123"/>
        <v>0</v>
      </c>
      <c r="BL108" s="192">
        <f t="shared" si="124"/>
        <v>0</v>
      </c>
      <c r="BM108" s="192">
        <f t="shared" si="125"/>
        <v>0</v>
      </c>
      <c r="BN108" s="192">
        <f t="shared" si="126"/>
        <v>0</v>
      </c>
      <c r="BO108" s="192">
        <f t="shared" si="127"/>
        <v>0</v>
      </c>
      <c r="BP108" s="192">
        <f t="shared" si="128"/>
        <v>0</v>
      </c>
      <c r="BQ108" s="192">
        <f t="shared" si="129"/>
        <v>0</v>
      </c>
      <c r="BR108" s="192">
        <f t="shared" si="130"/>
        <v>0</v>
      </c>
      <c r="BS108" s="192">
        <f t="shared" si="131"/>
        <v>0</v>
      </c>
      <c r="BT108" s="192">
        <f t="shared" si="132"/>
        <v>0</v>
      </c>
      <c r="BU108" s="192">
        <f t="shared" si="133"/>
        <v>0</v>
      </c>
      <c r="BV108" s="192">
        <f t="shared" si="134"/>
        <v>0</v>
      </c>
      <c r="BW108" s="192">
        <f t="shared" si="135"/>
        <v>0</v>
      </c>
      <c r="BX108" s="192">
        <f t="shared" si="136"/>
        <v>0</v>
      </c>
      <c r="BY108" s="192">
        <f t="shared" si="137"/>
        <v>0</v>
      </c>
      <c r="BZ108" s="192">
        <f t="shared" si="138"/>
        <v>0</v>
      </c>
      <c r="CA108" s="192">
        <f t="shared" si="139"/>
        <v>0</v>
      </c>
      <c r="CB108" s="192">
        <f t="shared" si="140"/>
        <v>0</v>
      </c>
      <c r="CC108" s="192">
        <f t="shared" ca="1" si="103"/>
        <v>0</v>
      </c>
      <c r="CD108" s="192">
        <f t="shared" ca="1" si="104"/>
        <v>0</v>
      </c>
      <c r="CE108" s="86"/>
      <c r="CF108" s="80"/>
      <c r="CG108" s="192" t="str">
        <f t="shared" si="105"/>
        <v/>
      </c>
      <c r="CH108" s="192" t="str">
        <f t="shared" si="141"/>
        <v/>
      </c>
      <c r="CI108" s="192" t="str">
        <f t="shared" si="106"/>
        <v/>
      </c>
      <c r="CJ108" s="192">
        <f t="shared" si="107"/>
        <v>0</v>
      </c>
    </row>
    <row r="109" spans="1:88" x14ac:dyDescent="0.3">
      <c r="A109" s="197">
        <f>ROWS($12:109)-1</f>
        <v>97</v>
      </c>
      <c r="B109" s="75"/>
      <c r="C109" s="76"/>
      <c r="D109" s="76"/>
      <c r="E109" s="77"/>
      <c r="F109" s="78"/>
      <c r="G109" s="79"/>
      <c r="H109" s="198">
        <f t="shared" si="87"/>
        <v>0</v>
      </c>
      <c r="I109" s="199">
        <f t="shared" si="108"/>
        <v>0</v>
      </c>
      <c r="J109" s="190">
        <f t="shared" si="88"/>
        <v>0</v>
      </c>
      <c r="K109" s="190">
        <f t="shared" si="89"/>
        <v>0</v>
      </c>
      <c r="L109" s="190">
        <f t="shared" si="90"/>
        <v>0</v>
      </c>
      <c r="M109" s="190">
        <f t="shared" si="109"/>
        <v>0</v>
      </c>
      <c r="N109" s="190">
        <f t="shared" si="110"/>
        <v>0</v>
      </c>
      <c r="O109" s="190">
        <f t="shared" si="111"/>
        <v>0</v>
      </c>
      <c r="P109" s="190">
        <f t="shared" si="91"/>
        <v>0</v>
      </c>
      <c r="Q109" s="190">
        <f t="shared" si="92"/>
        <v>0</v>
      </c>
      <c r="R109" s="190">
        <f t="shared" si="93"/>
        <v>0</v>
      </c>
      <c r="S109" s="80"/>
      <c r="T109" s="190">
        <f>SUM(O109:S109)</f>
        <v>0</v>
      </c>
      <c r="U109" s="190">
        <f t="shared" si="112"/>
        <v>0</v>
      </c>
      <c r="V109" s="190">
        <f t="shared" si="113"/>
        <v>0</v>
      </c>
      <c r="W109" s="190">
        <f>IF(ISBLANK($E109),0,ROUND(+V109*super_rate,2)*VLOOKUP($D109,emp_type_table,3,FALSE))</f>
        <v>0</v>
      </c>
      <c r="X109" s="190">
        <f t="shared" si="114"/>
        <v>0</v>
      </c>
      <c r="Y109" s="190">
        <f t="shared" si="96"/>
        <v>0</v>
      </c>
      <c r="Z109" s="190">
        <f t="shared" si="97"/>
        <v>0</v>
      </c>
      <c r="AA109" s="190">
        <f t="shared" si="98"/>
        <v>0</v>
      </c>
      <c r="AB109" s="253"/>
      <c r="AC109" s="190">
        <f t="shared" si="99"/>
        <v>0</v>
      </c>
      <c r="AD109" s="200">
        <f t="shared" si="115"/>
        <v>0</v>
      </c>
      <c r="AE109" s="81"/>
      <c r="AF109" s="82"/>
      <c r="AG109" s="192">
        <f>(AE109*J109)+(AF109*K109)</f>
        <v>0</v>
      </c>
      <c r="AH109" s="193">
        <f>IF(AG109=0,0,+$F109*(1+agency_uplift_rate))</f>
        <v>0</v>
      </c>
      <c r="AI109" s="190">
        <f t="shared" si="116"/>
        <v>0</v>
      </c>
      <c r="AJ109" s="192">
        <f t="shared" si="117"/>
        <v>0</v>
      </c>
      <c r="AK109" s="83"/>
      <c r="AL109" s="192">
        <f>ROUND(+$AJ109*AK109,0)</f>
        <v>0</v>
      </c>
      <c r="AM109" s="194">
        <f t="shared" ca="1" si="118"/>
        <v>0</v>
      </c>
      <c r="AN109" s="83"/>
      <c r="AO109" s="84"/>
      <c r="AP109" s="84"/>
      <c r="AQ109" s="84"/>
      <c r="AR109" s="84"/>
      <c r="AS109" s="84"/>
      <c r="AT109" s="84"/>
      <c r="AU109" s="84"/>
      <c r="AV109" s="84"/>
      <c r="AW109" s="84"/>
      <c r="AX109" s="84"/>
      <c r="AY109" s="84"/>
      <c r="AZ109" s="84"/>
      <c r="BA109" s="84"/>
      <c r="BB109" s="84"/>
      <c r="BC109" s="84"/>
      <c r="BD109" s="84"/>
      <c r="BE109" s="84"/>
      <c r="BF109" s="85"/>
      <c r="BG109" s="195">
        <f t="shared" ca="1" si="119"/>
        <v>0</v>
      </c>
      <c r="BH109" s="195">
        <f t="shared" ca="1" si="120"/>
        <v>0</v>
      </c>
      <c r="BI109" s="196">
        <f t="shared" ca="1" si="121"/>
        <v>0</v>
      </c>
      <c r="BJ109" s="192">
        <f t="shared" si="122"/>
        <v>0</v>
      </c>
      <c r="BK109" s="192">
        <f t="shared" si="123"/>
        <v>0</v>
      </c>
      <c r="BL109" s="192">
        <f t="shared" si="124"/>
        <v>0</v>
      </c>
      <c r="BM109" s="192">
        <f t="shared" si="125"/>
        <v>0</v>
      </c>
      <c r="BN109" s="192">
        <f t="shared" si="126"/>
        <v>0</v>
      </c>
      <c r="BO109" s="192">
        <f t="shared" si="127"/>
        <v>0</v>
      </c>
      <c r="BP109" s="192">
        <f t="shared" si="128"/>
        <v>0</v>
      </c>
      <c r="BQ109" s="192">
        <f t="shared" si="129"/>
        <v>0</v>
      </c>
      <c r="BR109" s="192">
        <f t="shared" si="130"/>
        <v>0</v>
      </c>
      <c r="BS109" s="192">
        <f t="shared" si="131"/>
        <v>0</v>
      </c>
      <c r="BT109" s="192">
        <f t="shared" si="132"/>
        <v>0</v>
      </c>
      <c r="BU109" s="192">
        <f t="shared" si="133"/>
        <v>0</v>
      </c>
      <c r="BV109" s="192">
        <f t="shared" si="134"/>
        <v>0</v>
      </c>
      <c r="BW109" s="192">
        <f t="shared" si="135"/>
        <v>0</v>
      </c>
      <c r="BX109" s="192">
        <f t="shared" si="136"/>
        <v>0</v>
      </c>
      <c r="BY109" s="192">
        <f t="shared" si="137"/>
        <v>0</v>
      </c>
      <c r="BZ109" s="192">
        <f t="shared" si="138"/>
        <v>0</v>
      </c>
      <c r="CA109" s="192">
        <f t="shared" si="139"/>
        <v>0</v>
      </c>
      <c r="CB109" s="192">
        <f t="shared" si="140"/>
        <v>0</v>
      </c>
      <c r="CC109" s="192">
        <f ca="1">SUM(BI109:CB109)</f>
        <v>0</v>
      </c>
      <c r="CD109" s="192">
        <f ca="1">IF(CC109&gt;AL109, CC109-AL109, 0)</f>
        <v>0</v>
      </c>
      <c r="CE109" s="86"/>
      <c r="CF109" s="80"/>
      <c r="CG109" s="192" t="str">
        <f t="shared" si="105"/>
        <v/>
      </c>
      <c r="CH109" s="192" t="str">
        <f t="shared" si="141"/>
        <v/>
      </c>
      <c r="CI109" s="192" t="str">
        <f t="shared" si="106"/>
        <v/>
      </c>
      <c r="CJ109" s="192">
        <f t="shared" si="107"/>
        <v>0</v>
      </c>
    </row>
    <row r="110" spans="1:88" x14ac:dyDescent="0.3">
      <c r="A110" s="197">
        <f>ROWS($12:110)-1</f>
        <v>98</v>
      </c>
      <c r="B110" s="75"/>
      <c r="C110" s="76"/>
      <c r="D110" s="76"/>
      <c r="E110" s="77"/>
      <c r="F110" s="78"/>
      <c r="G110" s="79"/>
      <c r="H110" s="198">
        <f t="shared" si="87"/>
        <v>0</v>
      </c>
      <c r="I110" s="199">
        <f t="shared" si="108"/>
        <v>0</v>
      </c>
      <c r="J110" s="190">
        <f t="shared" si="88"/>
        <v>0</v>
      </c>
      <c r="K110" s="190">
        <f t="shared" si="89"/>
        <v>0</v>
      </c>
      <c r="L110" s="190">
        <f t="shared" si="90"/>
        <v>0</v>
      </c>
      <c r="M110" s="190">
        <f t="shared" si="109"/>
        <v>0</v>
      </c>
      <c r="N110" s="190">
        <f t="shared" si="110"/>
        <v>0</v>
      </c>
      <c r="O110" s="190">
        <f t="shared" si="111"/>
        <v>0</v>
      </c>
      <c r="P110" s="190">
        <f t="shared" si="91"/>
        <v>0</v>
      </c>
      <c r="Q110" s="190">
        <f t="shared" si="92"/>
        <v>0</v>
      </c>
      <c r="R110" s="190">
        <f t="shared" si="93"/>
        <v>0</v>
      </c>
      <c r="S110" s="80"/>
      <c r="T110" s="190">
        <f>SUM(O110:S110)</f>
        <v>0</v>
      </c>
      <c r="U110" s="190">
        <f t="shared" si="112"/>
        <v>0</v>
      </c>
      <c r="V110" s="190">
        <f t="shared" si="113"/>
        <v>0</v>
      </c>
      <c r="W110" s="190">
        <f>IF(ISBLANK($E110),0,ROUND(+V110*super_rate,2)*VLOOKUP($D110,emp_type_table,3,FALSE))</f>
        <v>0</v>
      </c>
      <c r="X110" s="190">
        <f t="shared" si="114"/>
        <v>0</v>
      </c>
      <c r="Y110" s="190">
        <f t="shared" si="96"/>
        <v>0</v>
      </c>
      <c r="Z110" s="190">
        <f t="shared" si="97"/>
        <v>0</v>
      </c>
      <c r="AA110" s="190">
        <f t="shared" si="98"/>
        <v>0</v>
      </c>
      <c r="AB110" s="253"/>
      <c r="AC110" s="190">
        <f t="shared" si="99"/>
        <v>0</v>
      </c>
      <c r="AD110" s="200">
        <f t="shared" si="115"/>
        <v>0</v>
      </c>
      <c r="AE110" s="81"/>
      <c r="AF110" s="82"/>
      <c r="AG110" s="192">
        <f>(AE110*J110)+(AF110*K110)</f>
        <v>0</v>
      </c>
      <c r="AH110" s="193">
        <f>IF(AG110=0,0,+$F110*(1+agency_uplift_rate))</f>
        <v>0</v>
      </c>
      <c r="AI110" s="190">
        <f t="shared" si="116"/>
        <v>0</v>
      </c>
      <c r="AJ110" s="192">
        <f t="shared" si="117"/>
        <v>0</v>
      </c>
      <c r="AK110" s="83"/>
      <c r="AL110" s="192">
        <f>ROUND(+$AJ110*AK110,0)</f>
        <v>0</v>
      </c>
      <c r="AM110" s="194">
        <f t="shared" ca="1" si="118"/>
        <v>0</v>
      </c>
      <c r="AN110" s="83"/>
      <c r="AO110" s="84"/>
      <c r="AP110" s="84"/>
      <c r="AQ110" s="84"/>
      <c r="AR110" s="84"/>
      <c r="AS110" s="84"/>
      <c r="AT110" s="84"/>
      <c r="AU110" s="84"/>
      <c r="AV110" s="84"/>
      <c r="AW110" s="84"/>
      <c r="AX110" s="84"/>
      <c r="AY110" s="84"/>
      <c r="AZ110" s="84"/>
      <c r="BA110" s="84"/>
      <c r="BB110" s="84"/>
      <c r="BC110" s="84"/>
      <c r="BD110" s="84"/>
      <c r="BE110" s="84"/>
      <c r="BF110" s="85"/>
      <c r="BG110" s="195">
        <f t="shared" ca="1" si="119"/>
        <v>0</v>
      </c>
      <c r="BH110" s="195">
        <f t="shared" ca="1" si="120"/>
        <v>0</v>
      </c>
      <c r="BI110" s="196">
        <f t="shared" ca="1" si="121"/>
        <v>0</v>
      </c>
      <c r="BJ110" s="192">
        <f t="shared" si="122"/>
        <v>0</v>
      </c>
      <c r="BK110" s="192">
        <f t="shared" si="123"/>
        <v>0</v>
      </c>
      <c r="BL110" s="192">
        <f t="shared" si="124"/>
        <v>0</v>
      </c>
      <c r="BM110" s="192">
        <f t="shared" si="125"/>
        <v>0</v>
      </c>
      <c r="BN110" s="192">
        <f t="shared" si="126"/>
        <v>0</v>
      </c>
      <c r="BO110" s="192">
        <f t="shared" si="127"/>
        <v>0</v>
      </c>
      <c r="BP110" s="192">
        <f t="shared" si="128"/>
        <v>0</v>
      </c>
      <c r="BQ110" s="192">
        <f t="shared" si="129"/>
        <v>0</v>
      </c>
      <c r="BR110" s="192">
        <f t="shared" si="130"/>
        <v>0</v>
      </c>
      <c r="BS110" s="192">
        <f t="shared" si="131"/>
        <v>0</v>
      </c>
      <c r="BT110" s="192">
        <f t="shared" si="132"/>
        <v>0</v>
      </c>
      <c r="BU110" s="192">
        <f t="shared" si="133"/>
        <v>0</v>
      </c>
      <c r="BV110" s="192">
        <f t="shared" si="134"/>
        <v>0</v>
      </c>
      <c r="BW110" s="192">
        <f t="shared" si="135"/>
        <v>0</v>
      </c>
      <c r="BX110" s="192">
        <f t="shared" si="136"/>
        <v>0</v>
      </c>
      <c r="BY110" s="192">
        <f t="shared" si="137"/>
        <v>0</v>
      </c>
      <c r="BZ110" s="192">
        <f t="shared" si="138"/>
        <v>0</v>
      </c>
      <c r="CA110" s="192">
        <f t="shared" si="139"/>
        <v>0</v>
      </c>
      <c r="CB110" s="192">
        <f t="shared" si="140"/>
        <v>0</v>
      </c>
      <c r="CC110" s="192">
        <f ca="1">SUM(BI110:CB110)</f>
        <v>0</v>
      </c>
      <c r="CD110" s="192">
        <f ca="1">IF(CC110&gt;AL110, CC110-AL110, 0)</f>
        <v>0</v>
      </c>
      <c r="CE110" s="86"/>
      <c r="CF110" s="80"/>
      <c r="CG110" s="192" t="str">
        <f t="shared" si="105"/>
        <v/>
      </c>
      <c r="CH110" s="192" t="str">
        <f t="shared" si="141"/>
        <v/>
      </c>
      <c r="CI110" s="192" t="str">
        <f t="shared" si="106"/>
        <v/>
      </c>
      <c r="CJ110" s="192">
        <f t="shared" si="107"/>
        <v>0</v>
      </c>
    </row>
    <row r="111" spans="1:88" x14ac:dyDescent="0.3">
      <c r="A111" s="197">
        <f>ROWS($12:111)-1</f>
        <v>99</v>
      </c>
      <c r="B111" s="75"/>
      <c r="C111" s="76"/>
      <c r="D111" s="76"/>
      <c r="E111" s="77"/>
      <c r="F111" s="78"/>
      <c r="G111" s="79"/>
      <c r="H111" s="198">
        <f t="shared" si="87"/>
        <v>0</v>
      </c>
      <c r="I111" s="199">
        <f t="shared" si="108"/>
        <v>0</v>
      </c>
      <c r="J111" s="190">
        <f t="shared" si="88"/>
        <v>0</v>
      </c>
      <c r="K111" s="190">
        <f t="shared" si="89"/>
        <v>0</v>
      </c>
      <c r="L111" s="190">
        <f t="shared" si="90"/>
        <v>0</v>
      </c>
      <c r="M111" s="190">
        <f t="shared" si="109"/>
        <v>0</v>
      </c>
      <c r="N111" s="190">
        <f t="shared" si="110"/>
        <v>0</v>
      </c>
      <c r="O111" s="190">
        <f t="shared" si="111"/>
        <v>0</v>
      </c>
      <c r="P111" s="190">
        <f t="shared" si="91"/>
        <v>0</v>
      </c>
      <c r="Q111" s="190">
        <f t="shared" si="92"/>
        <v>0</v>
      </c>
      <c r="R111" s="190">
        <f t="shared" si="93"/>
        <v>0</v>
      </c>
      <c r="S111" s="80"/>
      <c r="T111" s="190">
        <f>SUM(O111:S111)</f>
        <v>0</v>
      </c>
      <c r="U111" s="190">
        <f t="shared" si="112"/>
        <v>0</v>
      </c>
      <c r="V111" s="190">
        <f t="shared" si="113"/>
        <v>0</v>
      </c>
      <c r="W111" s="190">
        <f>IF(ISBLANK($E111),0,ROUND(+V111*super_rate,2)*VLOOKUP($D111,emp_type_table,3,FALSE))</f>
        <v>0</v>
      </c>
      <c r="X111" s="190">
        <f t="shared" si="114"/>
        <v>0</v>
      </c>
      <c r="Y111" s="190">
        <f t="shared" si="96"/>
        <v>0</v>
      </c>
      <c r="Z111" s="190">
        <f t="shared" si="97"/>
        <v>0</v>
      </c>
      <c r="AA111" s="190">
        <f t="shared" si="98"/>
        <v>0</v>
      </c>
      <c r="AB111" s="253"/>
      <c r="AC111" s="190">
        <f t="shared" si="99"/>
        <v>0</v>
      </c>
      <c r="AD111" s="200">
        <f t="shared" si="115"/>
        <v>0</v>
      </c>
      <c r="AE111" s="81"/>
      <c r="AF111" s="82"/>
      <c r="AG111" s="192">
        <f>(AE111*J111)+(AF111*K111)</f>
        <v>0</v>
      </c>
      <c r="AH111" s="193">
        <f>IF(AG111=0,0,+$F111*(1+agency_uplift_rate))</f>
        <v>0</v>
      </c>
      <c r="AI111" s="190">
        <f t="shared" si="116"/>
        <v>0</v>
      </c>
      <c r="AJ111" s="192">
        <f t="shared" si="117"/>
        <v>0</v>
      </c>
      <c r="AK111" s="83"/>
      <c r="AL111" s="192">
        <f>ROUND(+$AJ111*AK111,0)</f>
        <v>0</v>
      </c>
      <c r="AM111" s="194">
        <f t="shared" ca="1" si="118"/>
        <v>0</v>
      </c>
      <c r="AN111" s="83"/>
      <c r="AO111" s="84"/>
      <c r="AP111" s="84"/>
      <c r="AQ111" s="84"/>
      <c r="AR111" s="84"/>
      <c r="AS111" s="84"/>
      <c r="AT111" s="84"/>
      <c r="AU111" s="84"/>
      <c r="AV111" s="84"/>
      <c r="AW111" s="84"/>
      <c r="AX111" s="84"/>
      <c r="AY111" s="84"/>
      <c r="AZ111" s="84"/>
      <c r="BA111" s="84"/>
      <c r="BB111" s="84"/>
      <c r="BC111" s="84"/>
      <c r="BD111" s="84"/>
      <c r="BE111" s="84"/>
      <c r="BF111" s="85"/>
      <c r="BG111" s="195">
        <f t="shared" ca="1" si="119"/>
        <v>0</v>
      </c>
      <c r="BH111" s="195">
        <f t="shared" ca="1" si="120"/>
        <v>0</v>
      </c>
      <c r="BI111" s="196">
        <f t="shared" ca="1" si="121"/>
        <v>0</v>
      </c>
      <c r="BJ111" s="192">
        <f t="shared" si="122"/>
        <v>0</v>
      </c>
      <c r="BK111" s="192">
        <f t="shared" si="123"/>
        <v>0</v>
      </c>
      <c r="BL111" s="192">
        <f t="shared" si="124"/>
        <v>0</v>
      </c>
      <c r="BM111" s="192">
        <f t="shared" si="125"/>
        <v>0</v>
      </c>
      <c r="BN111" s="192">
        <f t="shared" si="126"/>
        <v>0</v>
      </c>
      <c r="BO111" s="192">
        <f t="shared" si="127"/>
        <v>0</v>
      </c>
      <c r="BP111" s="192">
        <f t="shared" si="128"/>
        <v>0</v>
      </c>
      <c r="BQ111" s="192">
        <f t="shared" si="129"/>
        <v>0</v>
      </c>
      <c r="BR111" s="192">
        <f t="shared" si="130"/>
        <v>0</v>
      </c>
      <c r="BS111" s="192">
        <f t="shared" si="131"/>
        <v>0</v>
      </c>
      <c r="BT111" s="192">
        <f t="shared" si="132"/>
        <v>0</v>
      </c>
      <c r="BU111" s="192">
        <f t="shared" si="133"/>
        <v>0</v>
      </c>
      <c r="BV111" s="192">
        <f t="shared" si="134"/>
        <v>0</v>
      </c>
      <c r="BW111" s="192">
        <f t="shared" si="135"/>
        <v>0</v>
      </c>
      <c r="BX111" s="192">
        <f t="shared" si="136"/>
        <v>0</v>
      </c>
      <c r="BY111" s="192">
        <f t="shared" si="137"/>
        <v>0</v>
      </c>
      <c r="BZ111" s="192">
        <f t="shared" si="138"/>
        <v>0</v>
      </c>
      <c r="CA111" s="192">
        <f t="shared" si="139"/>
        <v>0</v>
      </c>
      <c r="CB111" s="192">
        <f t="shared" si="140"/>
        <v>0</v>
      </c>
      <c r="CC111" s="192">
        <f ca="1">SUM(BI111:CB111)</f>
        <v>0</v>
      </c>
      <c r="CD111" s="192">
        <f ca="1">IF(CC111&gt;AL111, CC111-AL111, 0)</f>
        <v>0</v>
      </c>
      <c r="CE111" s="86"/>
      <c r="CF111" s="80"/>
      <c r="CG111" s="192" t="str">
        <f t="shared" si="105"/>
        <v/>
      </c>
      <c r="CH111" s="192" t="str">
        <f t="shared" si="141"/>
        <v/>
      </c>
      <c r="CI111" s="192" t="str">
        <f t="shared" si="106"/>
        <v/>
      </c>
      <c r="CJ111" s="192">
        <f t="shared" si="107"/>
        <v>0</v>
      </c>
    </row>
    <row r="112" spans="1:88" x14ac:dyDescent="0.3">
      <c r="A112" s="197">
        <f>ROWS($12:112)-1</f>
        <v>100</v>
      </c>
      <c r="B112" s="75"/>
      <c r="C112" s="76"/>
      <c r="D112" s="76"/>
      <c r="E112" s="77"/>
      <c r="F112" s="78"/>
      <c r="G112" s="79"/>
      <c r="H112" s="198">
        <f t="shared" si="87"/>
        <v>0</v>
      </c>
      <c r="I112" s="199">
        <f t="shared" si="108"/>
        <v>0</v>
      </c>
      <c r="J112" s="190">
        <f t="shared" si="88"/>
        <v>0</v>
      </c>
      <c r="K112" s="190">
        <f t="shared" si="89"/>
        <v>0</v>
      </c>
      <c r="L112" s="190">
        <f t="shared" si="90"/>
        <v>0</v>
      </c>
      <c r="M112" s="190">
        <f t="shared" si="109"/>
        <v>0</v>
      </c>
      <c r="N112" s="190">
        <f t="shared" si="110"/>
        <v>0</v>
      </c>
      <c r="O112" s="190">
        <f t="shared" si="111"/>
        <v>0</v>
      </c>
      <c r="P112" s="190">
        <f t="shared" si="91"/>
        <v>0</v>
      </c>
      <c r="Q112" s="190">
        <f t="shared" si="92"/>
        <v>0</v>
      </c>
      <c r="R112" s="190">
        <f t="shared" si="93"/>
        <v>0</v>
      </c>
      <c r="S112" s="80"/>
      <c r="T112" s="190">
        <f>SUM(O112:S112)</f>
        <v>0</v>
      </c>
      <c r="U112" s="190">
        <f t="shared" si="112"/>
        <v>0</v>
      </c>
      <c r="V112" s="190">
        <f t="shared" si="113"/>
        <v>0</v>
      </c>
      <c r="W112" s="190">
        <f>IF(ISBLANK($E112),0,ROUND(+V112*super_rate,2)*VLOOKUP($D112,emp_type_table,3,FALSE))</f>
        <v>0</v>
      </c>
      <c r="X112" s="190">
        <f t="shared" si="114"/>
        <v>0</v>
      </c>
      <c r="Y112" s="190">
        <f t="shared" si="96"/>
        <v>0</v>
      </c>
      <c r="Z112" s="190">
        <f t="shared" si="97"/>
        <v>0</v>
      </c>
      <c r="AA112" s="190">
        <f t="shared" si="98"/>
        <v>0</v>
      </c>
      <c r="AB112" s="253"/>
      <c r="AC112" s="190">
        <f t="shared" si="99"/>
        <v>0</v>
      </c>
      <c r="AD112" s="200">
        <f t="shared" si="115"/>
        <v>0</v>
      </c>
      <c r="AE112" s="81"/>
      <c r="AF112" s="82"/>
      <c r="AG112" s="192">
        <f>(AE112*J112)+(AF112*K112)</f>
        <v>0</v>
      </c>
      <c r="AH112" s="193">
        <f>IF(AG112=0,0,+$F112*(1+agency_uplift_rate))</f>
        <v>0</v>
      </c>
      <c r="AI112" s="190">
        <f t="shared" si="116"/>
        <v>0</v>
      </c>
      <c r="AJ112" s="192">
        <f t="shared" si="117"/>
        <v>0</v>
      </c>
      <c r="AK112" s="83"/>
      <c r="AL112" s="192">
        <f>ROUND(+$AJ112*AK112,0)</f>
        <v>0</v>
      </c>
      <c r="AM112" s="194">
        <f t="shared" ca="1" si="118"/>
        <v>0</v>
      </c>
      <c r="AN112" s="83"/>
      <c r="AO112" s="84"/>
      <c r="AP112" s="84"/>
      <c r="AQ112" s="84"/>
      <c r="AR112" s="84"/>
      <c r="AS112" s="84"/>
      <c r="AT112" s="84"/>
      <c r="AU112" s="84"/>
      <c r="AV112" s="84"/>
      <c r="AW112" s="84"/>
      <c r="AX112" s="84"/>
      <c r="AY112" s="84"/>
      <c r="AZ112" s="84"/>
      <c r="BA112" s="84"/>
      <c r="BB112" s="84"/>
      <c r="BC112" s="84"/>
      <c r="BD112" s="84"/>
      <c r="BE112" s="84"/>
      <c r="BF112" s="85"/>
      <c r="BG112" s="195">
        <f t="shared" ca="1" si="119"/>
        <v>0</v>
      </c>
      <c r="BH112" s="195">
        <f t="shared" ca="1" si="120"/>
        <v>0</v>
      </c>
      <c r="BI112" s="196">
        <f t="shared" ca="1" si="121"/>
        <v>0</v>
      </c>
      <c r="BJ112" s="192">
        <f t="shared" si="122"/>
        <v>0</v>
      </c>
      <c r="BK112" s="192">
        <f t="shared" si="123"/>
        <v>0</v>
      </c>
      <c r="BL112" s="192">
        <f t="shared" si="124"/>
        <v>0</v>
      </c>
      <c r="BM112" s="192">
        <f t="shared" si="125"/>
        <v>0</v>
      </c>
      <c r="BN112" s="192">
        <f t="shared" si="126"/>
        <v>0</v>
      </c>
      <c r="BO112" s="192">
        <f t="shared" si="127"/>
        <v>0</v>
      </c>
      <c r="BP112" s="192">
        <f t="shared" si="128"/>
        <v>0</v>
      </c>
      <c r="BQ112" s="192">
        <f t="shared" si="129"/>
        <v>0</v>
      </c>
      <c r="BR112" s="192">
        <f t="shared" si="130"/>
        <v>0</v>
      </c>
      <c r="BS112" s="192">
        <f t="shared" si="131"/>
        <v>0</v>
      </c>
      <c r="BT112" s="192">
        <f t="shared" si="132"/>
        <v>0</v>
      </c>
      <c r="BU112" s="192">
        <f t="shared" si="133"/>
        <v>0</v>
      </c>
      <c r="BV112" s="192">
        <f t="shared" si="134"/>
        <v>0</v>
      </c>
      <c r="BW112" s="192">
        <f t="shared" si="135"/>
        <v>0</v>
      </c>
      <c r="BX112" s="192">
        <f t="shared" si="136"/>
        <v>0</v>
      </c>
      <c r="BY112" s="192">
        <f t="shared" si="137"/>
        <v>0</v>
      </c>
      <c r="BZ112" s="192">
        <f t="shared" si="138"/>
        <v>0</v>
      </c>
      <c r="CA112" s="192">
        <f t="shared" si="139"/>
        <v>0</v>
      </c>
      <c r="CB112" s="192">
        <f t="shared" si="140"/>
        <v>0</v>
      </c>
      <c r="CC112" s="192">
        <f ca="1">SUM(BI112:CB112)</f>
        <v>0</v>
      </c>
      <c r="CD112" s="192">
        <f ca="1">IF(CC112&gt;AL112, CC112-AL112, 0)</f>
        <v>0</v>
      </c>
      <c r="CE112" s="86"/>
      <c r="CF112" s="80"/>
      <c r="CG112" s="192" t="str">
        <f t="shared" si="105"/>
        <v/>
      </c>
      <c r="CH112" s="192" t="str">
        <f t="shared" si="141"/>
        <v/>
      </c>
      <c r="CI112" s="192" t="str">
        <f t="shared" si="106"/>
        <v/>
      </c>
      <c r="CJ112" s="192">
        <f t="shared" si="107"/>
        <v>0</v>
      </c>
    </row>
    <row r="113" spans="1:88" x14ac:dyDescent="0.3">
      <c r="A113" s="201"/>
      <c r="B113" s="202"/>
      <c r="C113" s="203"/>
      <c r="D113" s="204"/>
      <c r="E113" s="205"/>
      <c r="F113" s="206"/>
      <c r="G113" s="207"/>
      <c r="H113" s="208"/>
      <c r="I113" s="209"/>
      <c r="J113" s="210"/>
      <c r="K113" s="210"/>
      <c r="L113" s="210"/>
      <c r="M113" s="211"/>
      <c r="N113" s="209"/>
      <c r="O113" s="210"/>
      <c r="P113" s="212"/>
      <c r="Q113" s="210"/>
      <c r="R113" s="210"/>
      <c r="S113" s="212"/>
      <c r="T113" s="209"/>
      <c r="U113" s="209"/>
      <c r="V113" s="213"/>
      <c r="W113" s="213"/>
      <c r="X113" s="209"/>
      <c r="Y113" s="214"/>
      <c r="Z113" s="214"/>
      <c r="AA113" s="212"/>
      <c r="AB113" s="212"/>
      <c r="AC113" s="211"/>
      <c r="AD113" s="211"/>
      <c r="AE113" s="215"/>
      <c r="AF113" s="216"/>
      <c r="AG113" s="217"/>
      <c r="AH113" s="206"/>
      <c r="AI113" s="218"/>
      <c r="AJ113" s="219"/>
      <c r="AK113" s="220"/>
      <c r="AL113" s="221"/>
      <c r="AM113" s="220"/>
      <c r="AN113" s="220"/>
      <c r="AO113" s="220"/>
      <c r="AP113" s="220"/>
      <c r="AQ113" s="220"/>
      <c r="AR113" s="220"/>
      <c r="AS113" s="220"/>
      <c r="AT113" s="220"/>
      <c r="AU113" s="220"/>
      <c r="AV113" s="220"/>
      <c r="AW113" s="220"/>
      <c r="AX113" s="220"/>
      <c r="AY113" s="220"/>
      <c r="AZ113" s="220"/>
      <c r="BA113" s="220"/>
      <c r="BB113" s="220"/>
      <c r="BC113" s="220"/>
      <c r="BD113" s="220"/>
      <c r="BE113" s="220"/>
      <c r="BF113" s="220"/>
      <c r="BG113" s="222"/>
      <c r="BH113" s="222"/>
      <c r="BI113" s="221"/>
      <c r="BJ113" s="205"/>
      <c r="BK113" s="205"/>
      <c r="BL113" s="205"/>
      <c r="BM113" s="205"/>
      <c r="BN113" s="205"/>
      <c r="BO113" s="205"/>
      <c r="BP113" s="205"/>
      <c r="BQ113" s="205"/>
      <c r="BR113" s="205"/>
      <c r="BS113" s="205"/>
      <c r="BT113" s="205"/>
      <c r="BU113" s="205"/>
      <c r="BV113" s="205"/>
      <c r="BW113" s="205"/>
      <c r="BX113" s="205"/>
      <c r="BY113" s="205"/>
      <c r="BZ113" s="205"/>
      <c r="CA113" s="205"/>
      <c r="CB113" s="223"/>
      <c r="CC113" s="224"/>
      <c r="CD113" s="225"/>
      <c r="CE113" s="226"/>
      <c r="CF113" s="206"/>
      <c r="CG113" s="217"/>
      <c r="CH113" s="217"/>
      <c r="CI113" s="217"/>
      <c r="CJ113" s="205"/>
    </row>
    <row r="114" spans="1:88" x14ac:dyDescent="0.3">
      <c r="B114" s="153" t="s">
        <v>38</v>
      </c>
      <c r="E114" s="172">
        <f>SUM(E13:E113)</f>
        <v>0</v>
      </c>
      <c r="I114" s="173">
        <f t="shared" ref="I114:AD114" si="143">SUM(I13:I113)</f>
        <v>0</v>
      </c>
      <c r="J114" s="173">
        <f t="shared" si="143"/>
        <v>0</v>
      </c>
      <c r="K114" s="173">
        <f t="shared" si="143"/>
        <v>0</v>
      </c>
      <c r="L114" s="173">
        <f t="shared" si="143"/>
        <v>0</v>
      </c>
      <c r="M114" s="173">
        <f t="shared" si="143"/>
        <v>0</v>
      </c>
      <c r="N114" s="173">
        <f t="shared" si="143"/>
        <v>0</v>
      </c>
      <c r="O114" s="173">
        <f t="shared" si="143"/>
        <v>0</v>
      </c>
      <c r="P114" s="173">
        <f t="shared" si="143"/>
        <v>0</v>
      </c>
      <c r="Q114" s="173">
        <f t="shared" si="143"/>
        <v>0</v>
      </c>
      <c r="R114" s="173">
        <f t="shared" si="143"/>
        <v>0</v>
      </c>
      <c r="S114" s="173">
        <f t="shared" si="143"/>
        <v>0</v>
      </c>
      <c r="T114" s="173">
        <f t="shared" si="143"/>
        <v>0</v>
      </c>
      <c r="U114" s="173">
        <f t="shared" si="143"/>
        <v>0</v>
      </c>
      <c r="V114" s="173">
        <f t="shared" si="143"/>
        <v>0</v>
      </c>
      <c r="W114" s="173">
        <f t="shared" si="143"/>
        <v>0</v>
      </c>
      <c r="X114" s="173">
        <f t="shared" si="143"/>
        <v>0</v>
      </c>
      <c r="Y114" s="173">
        <f t="shared" si="143"/>
        <v>0</v>
      </c>
      <c r="Z114" s="173">
        <f t="shared" si="143"/>
        <v>0</v>
      </c>
      <c r="AA114" s="173">
        <f t="shared" si="143"/>
        <v>0</v>
      </c>
      <c r="AB114" s="173">
        <f t="shared" si="143"/>
        <v>0</v>
      </c>
      <c r="AC114" s="173">
        <f t="shared" si="143"/>
        <v>0</v>
      </c>
      <c r="AD114" s="173">
        <f t="shared" si="143"/>
        <v>0</v>
      </c>
      <c r="AG114" s="227">
        <f>SUM(AG13:AG113)</f>
        <v>0</v>
      </c>
      <c r="AI114" s="228">
        <f>SUM(AI13:AI113)</f>
        <v>0</v>
      </c>
      <c r="AJ114" s="227">
        <f>SUM(AJ13:AJ113)</f>
        <v>0</v>
      </c>
      <c r="AL114" s="172">
        <f>SUM(AL13:AL113)</f>
        <v>0</v>
      </c>
      <c r="BI114" s="172">
        <f t="shared" ref="BI114:CD114" ca="1" si="144">SUM(BI13:BI113)</f>
        <v>0</v>
      </c>
      <c r="BJ114" s="172">
        <f t="shared" si="144"/>
        <v>0</v>
      </c>
      <c r="BK114" s="172">
        <f t="shared" si="144"/>
        <v>0</v>
      </c>
      <c r="BL114" s="172">
        <f t="shared" si="144"/>
        <v>0</v>
      </c>
      <c r="BM114" s="172">
        <f t="shared" si="144"/>
        <v>0</v>
      </c>
      <c r="BN114" s="172">
        <f t="shared" si="144"/>
        <v>0</v>
      </c>
      <c r="BO114" s="172">
        <f t="shared" si="144"/>
        <v>0</v>
      </c>
      <c r="BP114" s="172">
        <f t="shared" si="144"/>
        <v>0</v>
      </c>
      <c r="BQ114" s="172">
        <f t="shared" si="144"/>
        <v>0</v>
      </c>
      <c r="BR114" s="172">
        <f t="shared" si="144"/>
        <v>0</v>
      </c>
      <c r="BS114" s="172">
        <f t="shared" si="144"/>
        <v>0</v>
      </c>
      <c r="BT114" s="172">
        <f t="shared" si="144"/>
        <v>0</v>
      </c>
      <c r="BU114" s="172">
        <f t="shared" si="144"/>
        <v>0</v>
      </c>
      <c r="BV114" s="172">
        <f t="shared" si="144"/>
        <v>0</v>
      </c>
      <c r="BW114" s="172">
        <f t="shared" si="144"/>
        <v>0</v>
      </c>
      <c r="BX114" s="172">
        <f t="shared" si="144"/>
        <v>0</v>
      </c>
      <c r="BY114" s="172">
        <f t="shared" si="144"/>
        <v>0</v>
      </c>
      <c r="BZ114" s="172">
        <f t="shared" si="144"/>
        <v>0</v>
      </c>
      <c r="CA114" s="172">
        <f t="shared" si="144"/>
        <v>0</v>
      </c>
      <c r="CB114" s="172">
        <f t="shared" si="144"/>
        <v>0</v>
      </c>
      <c r="CC114" s="172">
        <f t="shared" ca="1" si="144"/>
        <v>0</v>
      </c>
      <c r="CD114" s="172">
        <f t="shared" ca="1" si="144"/>
        <v>0</v>
      </c>
      <c r="CJ114" s="172">
        <f>SUM(CJ13:CJ113)</f>
        <v>0</v>
      </c>
    </row>
    <row r="118" spans="1:88" ht="31.5" x14ac:dyDescent="0.3">
      <c r="A118" s="229" t="s">
        <v>183</v>
      </c>
      <c r="AL118" s="230">
        <f>program_short</f>
        <v>0</v>
      </c>
      <c r="BI118" s="230">
        <f t="shared" ref="BI118:CB118" ca="1" si="145">OFFSET(house_anchor,BI$7,0)</f>
        <v>0</v>
      </c>
      <c r="BJ118" s="230">
        <f t="shared" ca="1" si="145"/>
        <v>0</v>
      </c>
      <c r="BK118" s="230">
        <f t="shared" ca="1" si="145"/>
        <v>0</v>
      </c>
      <c r="BL118" s="230">
        <f t="shared" ca="1" si="145"/>
        <v>0</v>
      </c>
      <c r="BM118" s="230">
        <f t="shared" ca="1" si="145"/>
        <v>0</v>
      </c>
      <c r="BN118" s="230">
        <f t="shared" ca="1" si="145"/>
        <v>0</v>
      </c>
      <c r="BO118" s="230">
        <f t="shared" ca="1" si="145"/>
        <v>0</v>
      </c>
      <c r="BP118" s="230">
        <f t="shared" ca="1" si="145"/>
        <v>0</v>
      </c>
      <c r="BQ118" s="230">
        <f t="shared" ca="1" si="145"/>
        <v>0</v>
      </c>
      <c r="BR118" s="230">
        <f t="shared" ca="1" si="145"/>
        <v>0</v>
      </c>
      <c r="BS118" s="230">
        <f t="shared" ca="1" si="145"/>
        <v>0</v>
      </c>
      <c r="BT118" s="230">
        <f t="shared" ca="1" si="145"/>
        <v>0</v>
      </c>
      <c r="BU118" s="230">
        <f t="shared" ca="1" si="145"/>
        <v>0</v>
      </c>
      <c r="BV118" s="230">
        <f t="shared" ca="1" si="145"/>
        <v>0</v>
      </c>
      <c r="BW118" s="230">
        <f t="shared" ca="1" si="145"/>
        <v>0</v>
      </c>
      <c r="BX118" s="230">
        <f t="shared" ca="1" si="145"/>
        <v>0</v>
      </c>
      <c r="BY118" s="230">
        <f t="shared" ca="1" si="145"/>
        <v>0</v>
      </c>
      <c r="BZ118" s="230">
        <f t="shared" ca="1" si="145"/>
        <v>0</v>
      </c>
      <c r="CA118" s="230">
        <f t="shared" ca="1" si="145"/>
        <v>0</v>
      </c>
      <c r="CB118" s="230">
        <f t="shared" ca="1" si="145"/>
        <v>0</v>
      </c>
      <c r="CC118" s="182" t="s">
        <v>257</v>
      </c>
    </row>
    <row r="119" spans="1:88" x14ac:dyDescent="0.3">
      <c r="AL119" s="231">
        <f>+AL$114</f>
        <v>0</v>
      </c>
      <c r="BI119" s="231">
        <f t="shared" ref="BI119:CB119" ca="1" si="146">+BI$114</f>
        <v>0</v>
      </c>
      <c r="BJ119" s="231">
        <f t="shared" si="146"/>
        <v>0</v>
      </c>
      <c r="BK119" s="231">
        <f t="shared" si="146"/>
        <v>0</v>
      </c>
      <c r="BL119" s="231">
        <f t="shared" si="146"/>
        <v>0</v>
      </c>
      <c r="BM119" s="231">
        <f t="shared" si="146"/>
        <v>0</v>
      </c>
      <c r="BN119" s="231">
        <f t="shared" si="146"/>
        <v>0</v>
      </c>
      <c r="BO119" s="231">
        <f t="shared" si="146"/>
        <v>0</v>
      </c>
      <c r="BP119" s="231">
        <f t="shared" si="146"/>
        <v>0</v>
      </c>
      <c r="BQ119" s="231">
        <f t="shared" si="146"/>
        <v>0</v>
      </c>
      <c r="BR119" s="231">
        <f t="shared" si="146"/>
        <v>0</v>
      </c>
      <c r="BS119" s="231">
        <f t="shared" si="146"/>
        <v>0</v>
      </c>
      <c r="BT119" s="231">
        <f t="shared" si="146"/>
        <v>0</v>
      </c>
      <c r="BU119" s="231">
        <f t="shared" si="146"/>
        <v>0</v>
      </c>
      <c r="BV119" s="231">
        <f t="shared" si="146"/>
        <v>0</v>
      </c>
      <c r="BW119" s="231">
        <f t="shared" si="146"/>
        <v>0</v>
      </c>
      <c r="BX119" s="231">
        <f t="shared" si="146"/>
        <v>0</v>
      </c>
      <c r="BY119" s="231">
        <f t="shared" si="146"/>
        <v>0</v>
      </c>
      <c r="BZ119" s="231">
        <f t="shared" si="146"/>
        <v>0</v>
      </c>
      <c r="CA119" s="231">
        <f t="shared" si="146"/>
        <v>0</v>
      </c>
      <c r="CB119" s="231">
        <f t="shared" si="146"/>
        <v>0</v>
      </c>
      <c r="CC119" s="231">
        <f ca="1">SUM(BI119:CB119)</f>
        <v>0</v>
      </c>
    </row>
    <row r="123" spans="1:88" ht="31.5" x14ac:dyDescent="0.3">
      <c r="A123" s="229" t="s">
        <v>184</v>
      </c>
      <c r="AL123" s="230">
        <f>program_short</f>
        <v>0</v>
      </c>
      <c r="BI123" s="230">
        <f t="shared" ref="BI123:CB123" ca="1" si="147">OFFSET(house_anchor,BI$7,0)</f>
        <v>0</v>
      </c>
      <c r="BJ123" s="230">
        <f t="shared" ca="1" si="147"/>
        <v>0</v>
      </c>
      <c r="BK123" s="230">
        <f t="shared" ca="1" si="147"/>
        <v>0</v>
      </c>
      <c r="BL123" s="230">
        <f t="shared" ca="1" si="147"/>
        <v>0</v>
      </c>
      <c r="BM123" s="230">
        <f t="shared" ca="1" si="147"/>
        <v>0</v>
      </c>
      <c r="BN123" s="230">
        <f t="shared" ca="1" si="147"/>
        <v>0</v>
      </c>
      <c r="BO123" s="230">
        <f t="shared" ca="1" si="147"/>
        <v>0</v>
      </c>
      <c r="BP123" s="230">
        <f t="shared" ca="1" si="147"/>
        <v>0</v>
      </c>
      <c r="BQ123" s="230">
        <f t="shared" ca="1" si="147"/>
        <v>0</v>
      </c>
      <c r="BR123" s="230">
        <f t="shared" ca="1" si="147"/>
        <v>0</v>
      </c>
      <c r="BS123" s="230">
        <f t="shared" ca="1" si="147"/>
        <v>0</v>
      </c>
      <c r="BT123" s="230">
        <f t="shared" ca="1" si="147"/>
        <v>0</v>
      </c>
      <c r="BU123" s="230">
        <f t="shared" ca="1" si="147"/>
        <v>0</v>
      </c>
      <c r="BV123" s="230">
        <f t="shared" ca="1" si="147"/>
        <v>0</v>
      </c>
      <c r="BW123" s="230">
        <f t="shared" ca="1" si="147"/>
        <v>0</v>
      </c>
      <c r="BX123" s="230">
        <f t="shared" ca="1" si="147"/>
        <v>0</v>
      </c>
      <c r="BY123" s="230">
        <f t="shared" ca="1" si="147"/>
        <v>0</v>
      </c>
      <c r="BZ123" s="230">
        <f t="shared" ca="1" si="147"/>
        <v>0</v>
      </c>
      <c r="CA123" s="230">
        <f t="shared" ca="1" si="147"/>
        <v>0</v>
      </c>
      <c r="CB123" s="230">
        <f t="shared" ca="1" si="147"/>
        <v>0</v>
      </c>
      <c r="CC123" s="182" t="s">
        <v>257</v>
      </c>
    </row>
    <row r="124" spans="1:88" x14ac:dyDescent="0.3">
      <c r="C124" s="232" t="s">
        <v>116</v>
      </c>
      <c r="AL124" s="231">
        <f>SUMIF($C$13:$C$113,$C124,AL$13:AL$113)</f>
        <v>0</v>
      </c>
      <c r="BI124" s="231">
        <f>SUMIF($C$13:$C$113,$C124,BI$13:BI$113)</f>
        <v>0</v>
      </c>
      <c r="BJ124" s="231">
        <f t="shared" ref="BJ124:CB124" si="148">SUMIF($C$13:$C$113,$C124,BJ$13:BJ$113)</f>
        <v>0</v>
      </c>
      <c r="BK124" s="231">
        <f t="shared" si="148"/>
        <v>0</v>
      </c>
      <c r="BL124" s="231">
        <f t="shared" si="148"/>
        <v>0</v>
      </c>
      <c r="BM124" s="231">
        <f t="shared" si="148"/>
        <v>0</v>
      </c>
      <c r="BN124" s="231">
        <f t="shared" si="148"/>
        <v>0</v>
      </c>
      <c r="BO124" s="231">
        <f t="shared" si="148"/>
        <v>0</v>
      </c>
      <c r="BP124" s="231">
        <f t="shared" si="148"/>
        <v>0</v>
      </c>
      <c r="BQ124" s="231">
        <f t="shared" si="148"/>
        <v>0</v>
      </c>
      <c r="BR124" s="231">
        <f t="shared" si="148"/>
        <v>0</v>
      </c>
      <c r="BS124" s="231">
        <f t="shared" si="148"/>
        <v>0</v>
      </c>
      <c r="BT124" s="231">
        <f t="shared" si="148"/>
        <v>0</v>
      </c>
      <c r="BU124" s="231">
        <f t="shared" si="148"/>
        <v>0</v>
      </c>
      <c r="BV124" s="231">
        <f t="shared" si="148"/>
        <v>0</v>
      </c>
      <c r="BW124" s="231">
        <f t="shared" si="148"/>
        <v>0</v>
      </c>
      <c r="BX124" s="231">
        <f t="shared" si="148"/>
        <v>0</v>
      </c>
      <c r="BY124" s="231">
        <f t="shared" si="148"/>
        <v>0</v>
      </c>
      <c r="BZ124" s="231">
        <f t="shared" si="148"/>
        <v>0</v>
      </c>
      <c r="CA124" s="231">
        <f t="shared" si="148"/>
        <v>0</v>
      </c>
      <c r="CB124" s="231">
        <f t="shared" si="148"/>
        <v>0</v>
      </c>
      <c r="CC124" s="231">
        <f>SUM(BI124:CB124)</f>
        <v>0</v>
      </c>
      <c r="CD124" s="233"/>
    </row>
    <row r="128" spans="1:88" ht="15" customHeight="1" x14ac:dyDescent="0.3">
      <c r="A128" s="229" t="s">
        <v>185</v>
      </c>
      <c r="AL128" s="230">
        <f>program_short</f>
        <v>0</v>
      </c>
      <c r="BI128" s="230">
        <f t="shared" ref="BI128:CB128" ca="1" si="149">OFFSET(house_anchor,BI$7,0)</f>
        <v>0</v>
      </c>
      <c r="BJ128" s="230">
        <f t="shared" ca="1" si="149"/>
        <v>0</v>
      </c>
      <c r="BK128" s="230">
        <f t="shared" ca="1" si="149"/>
        <v>0</v>
      </c>
      <c r="BL128" s="230">
        <f t="shared" ca="1" si="149"/>
        <v>0</v>
      </c>
      <c r="BM128" s="230">
        <f t="shared" ca="1" si="149"/>
        <v>0</v>
      </c>
      <c r="BN128" s="230">
        <f t="shared" ca="1" si="149"/>
        <v>0</v>
      </c>
      <c r="BO128" s="230">
        <f t="shared" ca="1" si="149"/>
        <v>0</v>
      </c>
      <c r="BP128" s="230">
        <f t="shared" ca="1" si="149"/>
        <v>0</v>
      </c>
      <c r="BQ128" s="230">
        <f t="shared" ca="1" si="149"/>
        <v>0</v>
      </c>
      <c r="BR128" s="230">
        <f t="shared" ca="1" si="149"/>
        <v>0</v>
      </c>
      <c r="BS128" s="230">
        <f t="shared" ca="1" si="149"/>
        <v>0</v>
      </c>
      <c r="BT128" s="230">
        <f t="shared" ca="1" si="149"/>
        <v>0</v>
      </c>
      <c r="BU128" s="230">
        <f t="shared" ca="1" si="149"/>
        <v>0</v>
      </c>
      <c r="BV128" s="230">
        <f t="shared" ca="1" si="149"/>
        <v>0</v>
      </c>
      <c r="BW128" s="230">
        <f t="shared" ca="1" si="149"/>
        <v>0</v>
      </c>
      <c r="BX128" s="230">
        <f t="shared" ca="1" si="149"/>
        <v>0</v>
      </c>
      <c r="BY128" s="230">
        <f t="shared" ca="1" si="149"/>
        <v>0</v>
      </c>
      <c r="BZ128" s="230">
        <f t="shared" ca="1" si="149"/>
        <v>0</v>
      </c>
      <c r="CA128" s="230">
        <f t="shared" ca="1" si="149"/>
        <v>0</v>
      </c>
      <c r="CB128" s="230">
        <f t="shared" ca="1" si="149"/>
        <v>0</v>
      </c>
      <c r="CC128" s="182" t="s">
        <v>257</v>
      </c>
    </row>
    <row r="129" spans="1:88" x14ac:dyDescent="0.3">
      <c r="C129" s="232" t="s">
        <v>115</v>
      </c>
      <c r="AL129" s="231">
        <f>SUMIF($C$13:$C$113,$C129,AL$13:AL$113)</f>
        <v>0</v>
      </c>
      <c r="BI129" s="231">
        <f>SUMIF($C$13:$C$113,$C129,BI$13:BI$113)</f>
        <v>0</v>
      </c>
      <c r="BJ129" s="231">
        <f t="shared" ref="BJ129:CB129" si="150">SUMIF($C$13:$C$113,$C129,BJ$13:BJ$113)</f>
        <v>0</v>
      </c>
      <c r="BK129" s="231">
        <f t="shared" si="150"/>
        <v>0</v>
      </c>
      <c r="BL129" s="231">
        <f t="shared" si="150"/>
        <v>0</v>
      </c>
      <c r="BM129" s="231">
        <f t="shared" si="150"/>
        <v>0</v>
      </c>
      <c r="BN129" s="231">
        <f t="shared" si="150"/>
        <v>0</v>
      </c>
      <c r="BO129" s="231">
        <f t="shared" si="150"/>
        <v>0</v>
      </c>
      <c r="BP129" s="231">
        <f t="shared" si="150"/>
        <v>0</v>
      </c>
      <c r="BQ129" s="231">
        <f t="shared" si="150"/>
        <v>0</v>
      </c>
      <c r="BR129" s="231">
        <f t="shared" si="150"/>
        <v>0</v>
      </c>
      <c r="BS129" s="231">
        <f t="shared" si="150"/>
        <v>0</v>
      </c>
      <c r="BT129" s="231">
        <f t="shared" si="150"/>
        <v>0</v>
      </c>
      <c r="BU129" s="231">
        <f t="shared" si="150"/>
        <v>0</v>
      </c>
      <c r="BV129" s="231">
        <f t="shared" si="150"/>
        <v>0</v>
      </c>
      <c r="BW129" s="231">
        <f t="shared" si="150"/>
        <v>0</v>
      </c>
      <c r="BX129" s="231">
        <f t="shared" si="150"/>
        <v>0</v>
      </c>
      <c r="BY129" s="231">
        <f t="shared" si="150"/>
        <v>0</v>
      </c>
      <c r="BZ129" s="231">
        <f t="shared" si="150"/>
        <v>0</v>
      </c>
      <c r="CA129" s="231">
        <f t="shared" si="150"/>
        <v>0</v>
      </c>
      <c r="CB129" s="231">
        <f t="shared" si="150"/>
        <v>0</v>
      </c>
      <c r="CC129" s="231">
        <f>SUM(BI129:CB129)</f>
        <v>0</v>
      </c>
    </row>
    <row r="131" spans="1:88" x14ac:dyDescent="0.3">
      <c r="A131" s="153" t="s">
        <v>117</v>
      </c>
      <c r="AL131" s="234">
        <f>+AL114-AL124-AL129</f>
        <v>0</v>
      </c>
      <c r="BI131" s="234">
        <f ca="1">+BI114-BI124-BI129</f>
        <v>0</v>
      </c>
      <c r="BJ131" s="234">
        <f t="shared" ref="BJ131:CC131" si="151">+BJ114-BJ124-BJ129</f>
        <v>0</v>
      </c>
      <c r="BK131" s="234">
        <f t="shared" si="151"/>
        <v>0</v>
      </c>
      <c r="BL131" s="234">
        <f t="shared" si="151"/>
        <v>0</v>
      </c>
      <c r="BM131" s="234">
        <f t="shared" si="151"/>
        <v>0</v>
      </c>
      <c r="BN131" s="234">
        <f t="shared" si="151"/>
        <v>0</v>
      </c>
      <c r="BO131" s="234">
        <f t="shared" si="151"/>
        <v>0</v>
      </c>
      <c r="BP131" s="234">
        <f t="shared" si="151"/>
        <v>0</v>
      </c>
      <c r="BQ131" s="234">
        <f t="shared" si="151"/>
        <v>0</v>
      </c>
      <c r="BR131" s="234">
        <f t="shared" si="151"/>
        <v>0</v>
      </c>
      <c r="BS131" s="234">
        <f t="shared" si="151"/>
        <v>0</v>
      </c>
      <c r="BT131" s="234">
        <f t="shared" si="151"/>
        <v>0</v>
      </c>
      <c r="BU131" s="234">
        <f t="shared" si="151"/>
        <v>0</v>
      </c>
      <c r="BV131" s="234">
        <f t="shared" si="151"/>
        <v>0</v>
      </c>
      <c r="BW131" s="234">
        <f t="shared" si="151"/>
        <v>0</v>
      </c>
      <c r="BX131" s="234">
        <f t="shared" si="151"/>
        <v>0</v>
      </c>
      <c r="BY131" s="234">
        <f t="shared" si="151"/>
        <v>0</v>
      </c>
      <c r="BZ131" s="234">
        <f t="shared" si="151"/>
        <v>0</v>
      </c>
      <c r="CA131" s="234">
        <f t="shared" si="151"/>
        <v>0</v>
      </c>
      <c r="CB131" s="234">
        <f t="shared" si="151"/>
        <v>0</v>
      </c>
      <c r="CC131" s="234">
        <f t="shared" ca="1" si="151"/>
        <v>0</v>
      </c>
    </row>
    <row r="135" spans="1:88" ht="18.75" x14ac:dyDescent="0.3">
      <c r="A135" s="229" t="e">
        <f>"Calculation of indirect for "&amp;+#REF!&amp;+" --&gt;"</f>
        <v>#REF!</v>
      </c>
    </row>
    <row r="138" spans="1:88" x14ac:dyDescent="0.3">
      <c r="AL138" s="235"/>
    </row>
    <row r="139" spans="1:88" x14ac:dyDescent="0.3">
      <c r="AL139" s="235"/>
    </row>
    <row r="140" spans="1:88" x14ac:dyDescent="0.3">
      <c r="AL140" s="235"/>
    </row>
    <row r="143" spans="1:88" x14ac:dyDescent="0.3">
      <c r="CH143" s="168">
        <f>COLUMNS($CH:CH)</f>
        <v>1</v>
      </c>
      <c r="CI143" s="168">
        <f>COLUMNS($CH:CI)</f>
        <v>2</v>
      </c>
      <c r="CJ143" s="168">
        <f>COLUMNS($CH:CJ)</f>
        <v>3</v>
      </c>
    </row>
    <row r="144" spans="1:88" x14ac:dyDescent="0.3">
      <c r="CH144" s="168"/>
      <c r="CI144" s="168"/>
      <c r="CJ144" s="168"/>
    </row>
    <row r="145" spans="1:94" ht="16.5" thickBot="1" x14ac:dyDescent="0.35">
      <c r="CH145" s="168"/>
      <c r="CI145" s="168"/>
      <c r="CJ145" s="168"/>
    </row>
    <row r="146" spans="1:94" ht="19.5" thickBot="1" x14ac:dyDescent="0.35">
      <c r="A146" s="229" t="s">
        <v>152</v>
      </c>
      <c r="CE146" s="175"/>
      <c r="CF146" s="175"/>
      <c r="CG146" s="175"/>
      <c r="CH146" s="175"/>
      <c r="CI146" s="175"/>
      <c r="CJ146" s="175"/>
      <c r="CK146" s="175"/>
      <c r="CL146" s="176"/>
    </row>
    <row r="147" spans="1:94" ht="48" thickBot="1" x14ac:dyDescent="0.35">
      <c r="A147" s="236" t="s">
        <v>39</v>
      </c>
      <c r="CE147" s="183" t="str">
        <f ca="1">+CE$12</f>
        <v>NOT IN USE</v>
      </c>
      <c r="CF147" s="237"/>
      <c r="CG147" s="183" t="str">
        <f ca="1">+CG$12</f>
        <v>NOT IN USE</v>
      </c>
      <c r="CH147" s="183" t="str">
        <f ca="1">+CH$12</f>
        <v>NOT IN USE</v>
      </c>
      <c r="CI147" s="237"/>
      <c r="CJ147" s="183" t="str">
        <f ca="1">+CJ$12</f>
        <v>NOT IN USE</v>
      </c>
      <c r="CK147" s="184" t="str">
        <f ca="1">IF((OFFSET(hp_emp_type_and_classn_anchor,1,0))="",inactive, "Direct cost
$")</f>
        <v>NOT IN USE</v>
      </c>
      <c r="CL147" s="184" t="str">
        <f ca="1">IF((OFFSET(hp_emp_type_and_classn_anchor,1,0))="",inactive, "Indirect cost
$")</f>
        <v>NOT IN USE</v>
      </c>
      <c r="CN147" s="238" t="s">
        <v>147</v>
      </c>
      <c r="CO147" s="238" t="s">
        <v>145</v>
      </c>
      <c r="CP147" s="238" t="s">
        <v>146</v>
      </c>
    </row>
    <row r="148" spans="1:94" x14ac:dyDescent="0.3">
      <c r="A148" s="239">
        <f>ROWS($147:148)-1</f>
        <v>1</v>
      </c>
      <c r="CC148" s="240"/>
      <c r="CE148" s="241">
        <f ca="1">OFFSET(hp_classn_anchor,CP148,0)</f>
        <v>0</v>
      </c>
      <c r="CF148" s="242"/>
      <c r="CG148" s="243" t="str">
        <f t="shared" ref="CG148:CG167" ca="1" si="152">OFFSET(hp_emp_type_anchor,CO148,0)</f>
        <v>Staff</v>
      </c>
      <c r="CH148" s="243" t="str">
        <f ca="1">IF(LEN(CE148)&gt;1,+CG148&amp;+" - "&amp;+CE148,"")</f>
        <v/>
      </c>
      <c r="CI148" s="244"/>
      <c r="CJ148" s="243">
        <f ca="1">SUMIF($CH$13:$CH$113,$CH148,CJ$13:CJ$113)</f>
        <v>0</v>
      </c>
      <c r="CK148" s="243">
        <f t="shared" ref="CK148:CK167" ca="1" si="153">SUMIFS($AL$13:$AL$112,CE$13:CE$112, $CE148,CG$13:CG$112, $CG148,C$13:C$112, "Direct")</f>
        <v>0</v>
      </c>
      <c r="CL148" s="243">
        <f t="shared" ref="CL148:CL167" ca="1" si="154">SUMIFS($AL$13:$AL$112,CE$13:CE$112, $CE148,CG$13:CG$112, $CG148,C$13:C$112,  "Indirect")</f>
        <v>0</v>
      </c>
      <c r="CN148" s="167">
        <f>ROWS($147:148)-1</f>
        <v>1</v>
      </c>
      <c r="CO148" s="245">
        <v>1</v>
      </c>
      <c r="CP148" s="245">
        <v>1</v>
      </c>
    </row>
    <row r="149" spans="1:94" x14ac:dyDescent="0.3">
      <c r="A149" s="239">
        <f>ROWS($147:149)-1</f>
        <v>2</v>
      </c>
      <c r="CC149" s="240"/>
      <c r="CE149" s="246">
        <f t="shared" ref="CE149:CE167" ca="1" si="155">OFFSET(hp_classn_anchor,CP149,0)</f>
        <v>0</v>
      </c>
      <c r="CF149" s="247"/>
      <c r="CG149" s="192" t="str">
        <f t="shared" ca="1" si="152"/>
        <v>Staff</v>
      </c>
      <c r="CH149" s="192" t="str">
        <f t="shared" ref="CH149:CH167" ca="1" si="156">IF(LEN(CE149)&gt;1,+CG149&amp;+" - "&amp;+CE149,"")</f>
        <v/>
      </c>
      <c r="CI149" s="244"/>
      <c r="CJ149" s="192">
        <f t="shared" ref="CJ149:CJ167" ca="1" si="157">SUMIF($CH$13:$CH$113,$CH149,CJ$13:CJ$113)</f>
        <v>0</v>
      </c>
      <c r="CK149" s="243">
        <f t="shared" ca="1" si="153"/>
        <v>0</v>
      </c>
      <c r="CL149" s="243">
        <f t="shared" ca="1" si="154"/>
        <v>0</v>
      </c>
      <c r="CN149" s="167">
        <f>ROWS($147:149)-1</f>
        <v>2</v>
      </c>
      <c r="CO149" s="167">
        <f t="shared" ref="CO149:CO167" si="158">IF((CN148/hp_classn_counta)=INT(CN148/hp_classn_counta),+CO148+1,+CO148)</f>
        <v>1</v>
      </c>
      <c r="CP149" s="167">
        <f>IF(CO149=CO148,+CP148+1,1)</f>
        <v>2</v>
      </c>
    </row>
    <row r="150" spans="1:94" x14ac:dyDescent="0.3">
      <c r="A150" s="239">
        <f>ROWS($147:150)-1</f>
        <v>3</v>
      </c>
      <c r="CE150" s="246">
        <f t="shared" ca="1" si="155"/>
        <v>0</v>
      </c>
      <c r="CF150" s="247"/>
      <c r="CG150" s="192" t="str">
        <f t="shared" ca="1" si="152"/>
        <v>Staff</v>
      </c>
      <c r="CH150" s="192" t="str">
        <f t="shared" ca="1" si="156"/>
        <v/>
      </c>
      <c r="CI150" s="244"/>
      <c r="CJ150" s="192">
        <f t="shared" ca="1" si="157"/>
        <v>0</v>
      </c>
      <c r="CK150" s="243">
        <f t="shared" ca="1" si="153"/>
        <v>0</v>
      </c>
      <c r="CL150" s="243">
        <f t="shared" ca="1" si="154"/>
        <v>0</v>
      </c>
      <c r="CN150" s="167">
        <f>ROWS($147:150)-1</f>
        <v>3</v>
      </c>
      <c r="CO150" s="167">
        <f t="shared" si="158"/>
        <v>1</v>
      </c>
      <c r="CP150" s="167">
        <f t="shared" ref="CP150:CP167" si="159">IF(CO150=CO149,+CP149+1,1)</f>
        <v>3</v>
      </c>
    </row>
    <row r="151" spans="1:94" x14ac:dyDescent="0.3">
      <c r="A151" s="239">
        <f>ROWS($147:151)-1</f>
        <v>4</v>
      </c>
      <c r="CE151" s="246">
        <f t="shared" ca="1" si="155"/>
        <v>0</v>
      </c>
      <c r="CF151" s="247"/>
      <c r="CG151" s="192" t="str">
        <f t="shared" ca="1" si="152"/>
        <v>Staff</v>
      </c>
      <c r="CH151" s="192" t="str">
        <f t="shared" ca="1" si="156"/>
        <v/>
      </c>
      <c r="CI151" s="244"/>
      <c r="CJ151" s="192">
        <f t="shared" ca="1" si="157"/>
        <v>0</v>
      </c>
      <c r="CK151" s="243">
        <f t="shared" ca="1" si="153"/>
        <v>0</v>
      </c>
      <c r="CL151" s="243">
        <f t="shared" ca="1" si="154"/>
        <v>0</v>
      </c>
      <c r="CN151" s="167">
        <f>ROWS($147:151)-1</f>
        <v>4</v>
      </c>
      <c r="CO151" s="167">
        <f t="shared" si="158"/>
        <v>1</v>
      </c>
      <c r="CP151" s="167">
        <f t="shared" si="159"/>
        <v>4</v>
      </c>
    </row>
    <row r="152" spans="1:94" x14ac:dyDescent="0.3">
      <c r="A152" s="239">
        <f>ROWS($147:152)-1</f>
        <v>5</v>
      </c>
      <c r="CE152" s="246">
        <f t="shared" ca="1" si="155"/>
        <v>0</v>
      </c>
      <c r="CF152" s="247"/>
      <c r="CG152" s="192" t="str">
        <f t="shared" ca="1" si="152"/>
        <v>Staff</v>
      </c>
      <c r="CH152" s="192" t="str">
        <f t="shared" ca="1" si="156"/>
        <v/>
      </c>
      <c r="CI152" s="244"/>
      <c r="CJ152" s="192">
        <f t="shared" ca="1" si="157"/>
        <v>0</v>
      </c>
      <c r="CK152" s="243">
        <f t="shared" ca="1" si="153"/>
        <v>0</v>
      </c>
      <c r="CL152" s="243">
        <f t="shared" ca="1" si="154"/>
        <v>0</v>
      </c>
      <c r="CN152" s="167">
        <f>ROWS($147:152)-1</f>
        <v>5</v>
      </c>
      <c r="CO152" s="167">
        <f t="shared" si="158"/>
        <v>1</v>
      </c>
      <c r="CP152" s="167">
        <f t="shared" si="159"/>
        <v>5</v>
      </c>
    </row>
    <row r="153" spans="1:94" x14ac:dyDescent="0.3">
      <c r="A153" s="239">
        <f>ROWS($147:153)-1</f>
        <v>6</v>
      </c>
      <c r="CC153" s="240"/>
      <c r="CE153" s="246">
        <f t="shared" ca="1" si="155"/>
        <v>0</v>
      </c>
      <c r="CF153" s="247"/>
      <c r="CG153" s="192" t="str">
        <f t="shared" ca="1" si="152"/>
        <v>Staff</v>
      </c>
      <c r="CH153" s="192" t="str">
        <f t="shared" ca="1" si="156"/>
        <v/>
      </c>
      <c r="CI153" s="244"/>
      <c r="CJ153" s="192">
        <f t="shared" ca="1" si="157"/>
        <v>0</v>
      </c>
      <c r="CK153" s="243">
        <f t="shared" ca="1" si="153"/>
        <v>0</v>
      </c>
      <c r="CL153" s="243">
        <f t="shared" ca="1" si="154"/>
        <v>0</v>
      </c>
      <c r="CN153" s="167">
        <f>ROWS($147:153)-1</f>
        <v>6</v>
      </c>
      <c r="CO153" s="167">
        <f t="shared" si="158"/>
        <v>1</v>
      </c>
      <c r="CP153" s="167">
        <f t="shared" si="159"/>
        <v>6</v>
      </c>
    </row>
    <row r="154" spans="1:94" x14ac:dyDescent="0.3">
      <c r="A154" s="239">
        <f>ROWS($147:154)-1</f>
        <v>7</v>
      </c>
      <c r="CE154" s="246">
        <f t="shared" ca="1" si="155"/>
        <v>0</v>
      </c>
      <c r="CF154" s="247"/>
      <c r="CG154" s="192" t="str">
        <f t="shared" ca="1" si="152"/>
        <v>Staff</v>
      </c>
      <c r="CH154" s="192" t="str">
        <f t="shared" ca="1" si="156"/>
        <v/>
      </c>
      <c r="CI154" s="244"/>
      <c r="CJ154" s="192">
        <f t="shared" ca="1" si="157"/>
        <v>0</v>
      </c>
      <c r="CK154" s="243">
        <f t="shared" ca="1" si="153"/>
        <v>0</v>
      </c>
      <c r="CL154" s="243">
        <f t="shared" ca="1" si="154"/>
        <v>0</v>
      </c>
      <c r="CN154" s="167">
        <f>ROWS($147:154)-1</f>
        <v>7</v>
      </c>
      <c r="CO154" s="167">
        <f t="shared" si="158"/>
        <v>1</v>
      </c>
      <c r="CP154" s="167">
        <f t="shared" si="159"/>
        <v>7</v>
      </c>
    </row>
    <row r="155" spans="1:94" x14ac:dyDescent="0.3">
      <c r="A155" s="239">
        <f>ROWS($147:155)-1</f>
        <v>8</v>
      </c>
      <c r="CE155" s="246">
        <f t="shared" ca="1" si="155"/>
        <v>0</v>
      </c>
      <c r="CF155" s="247"/>
      <c r="CG155" s="192" t="str">
        <f t="shared" ca="1" si="152"/>
        <v>Staff</v>
      </c>
      <c r="CH155" s="192" t="str">
        <f t="shared" ca="1" si="156"/>
        <v/>
      </c>
      <c r="CI155" s="244"/>
      <c r="CJ155" s="192">
        <f t="shared" ca="1" si="157"/>
        <v>0</v>
      </c>
      <c r="CK155" s="243">
        <f t="shared" ca="1" si="153"/>
        <v>0</v>
      </c>
      <c r="CL155" s="243">
        <f t="shared" ca="1" si="154"/>
        <v>0</v>
      </c>
      <c r="CN155" s="167">
        <f>ROWS($147:155)-1</f>
        <v>8</v>
      </c>
      <c r="CO155" s="167">
        <f t="shared" si="158"/>
        <v>1</v>
      </c>
      <c r="CP155" s="167">
        <f t="shared" si="159"/>
        <v>8</v>
      </c>
    </row>
    <row r="156" spans="1:94" x14ac:dyDescent="0.3">
      <c r="A156" s="239">
        <f>ROWS($147:156)-1</f>
        <v>9</v>
      </c>
      <c r="CE156" s="246">
        <f t="shared" ca="1" si="155"/>
        <v>0</v>
      </c>
      <c r="CF156" s="247"/>
      <c r="CG156" s="192" t="str">
        <f t="shared" ca="1" si="152"/>
        <v>Staff</v>
      </c>
      <c r="CH156" s="192" t="str">
        <f t="shared" ca="1" si="156"/>
        <v/>
      </c>
      <c r="CI156" s="244"/>
      <c r="CJ156" s="192">
        <f t="shared" ca="1" si="157"/>
        <v>0</v>
      </c>
      <c r="CK156" s="243">
        <f t="shared" ca="1" si="153"/>
        <v>0</v>
      </c>
      <c r="CL156" s="243">
        <f t="shared" ca="1" si="154"/>
        <v>0</v>
      </c>
      <c r="CN156" s="167">
        <f>ROWS($147:156)-1</f>
        <v>9</v>
      </c>
      <c r="CO156" s="167">
        <f t="shared" si="158"/>
        <v>1</v>
      </c>
      <c r="CP156" s="167">
        <f t="shared" si="159"/>
        <v>9</v>
      </c>
    </row>
    <row r="157" spans="1:94" x14ac:dyDescent="0.3">
      <c r="A157" s="239">
        <f>ROWS($147:157)-1</f>
        <v>10</v>
      </c>
      <c r="CE157" s="246">
        <f t="shared" ca="1" si="155"/>
        <v>0</v>
      </c>
      <c r="CF157" s="247"/>
      <c r="CG157" s="192" t="str">
        <f t="shared" ca="1" si="152"/>
        <v>Staff</v>
      </c>
      <c r="CH157" s="192" t="str">
        <f t="shared" ca="1" si="156"/>
        <v/>
      </c>
      <c r="CI157" s="244"/>
      <c r="CJ157" s="192">
        <f t="shared" ca="1" si="157"/>
        <v>0</v>
      </c>
      <c r="CK157" s="243">
        <f t="shared" ca="1" si="153"/>
        <v>0</v>
      </c>
      <c r="CL157" s="243">
        <f t="shared" ca="1" si="154"/>
        <v>0</v>
      </c>
      <c r="CN157" s="167">
        <f>ROWS($147:157)-1</f>
        <v>10</v>
      </c>
      <c r="CO157" s="167">
        <f t="shared" si="158"/>
        <v>1</v>
      </c>
      <c r="CP157" s="167">
        <f t="shared" si="159"/>
        <v>10</v>
      </c>
    </row>
    <row r="158" spans="1:94" x14ac:dyDescent="0.3">
      <c r="A158" s="239">
        <f>ROWS($147:158)-1</f>
        <v>11</v>
      </c>
      <c r="CE158" s="246">
        <f t="shared" ca="1" si="155"/>
        <v>0</v>
      </c>
      <c r="CF158" s="247"/>
      <c r="CG158" s="192" t="str">
        <f t="shared" ca="1" si="152"/>
        <v>Consultant</v>
      </c>
      <c r="CH158" s="192" t="str">
        <f t="shared" ca="1" si="156"/>
        <v/>
      </c>
      <c r="CI158" s="244"/>
      <c r="CJ158" s="192">
        <f t="shared" ca="1" si="157"/>
        <v>0</v>
      </c>
      <c r="CK158" s="243">
        <f t="shared" ca="1" si="153"/>
        <v>0</v>
      </c>
      <c r="CL158" s="243">
        <f t="shared" ca="1" si="154"/>
        <v>0</v>
      </c>
      <c r="CN158" s="167">
        <f>ROWS($147:158)-1</f>
        <v>11</v>
      </c>
      <c r="CO158" s="167">
        <f t="shared" si="158"/>
        <v>2</v>
      </c>
      <c r="CP158" s="167">
        <f t="shared" si="159"/>
        <v>1</v>
      </c>
    </row>
    <row r="159" spans="1:94" x14ac:dyDescent="0.3">
      <c r="A159" s="239">
        <f>ROWS($147:159)-1</f>
        <v>12</v>
      </c>
      <c r="CE159" s="246">
        <f t="shared" ca="1" si="155"/>
        <v>0</v>
      </c>
      <c r="CF159" s="247"/>
      <c r="CG159" s="192" t="str">
        <f t="shared" ca="1" si="152"/>
        <v>Consultant</v>
      </c>
      <c r="CH159" s="192" t="str">
        <f t="shared" ca="1" si="156"/>
        <v/>
      </c>
      <c r="CI159" s="244"/>
      <c r="CJ159" s="192">
        <f t="shared" ca="1" si="157"/>
        <v>0</v>
      </c>
      <c r="CK159" s="243">
        <f t="shared" ca="1" si="153"/>
        <v>0</v>
      </c>
      <c r="CL159" s="243">
        <f t="shared" ca="1" si="154"/>
        <v>0</v>
      </c>
      <c r="CN159" s="167">
        <f>ROWS($147:159)-1</f>
        <v>12</v>
      </c>
      <c r="CO159" s="167">
        <f t="shared" si="158"/>
        <v>2</v>
      </c>
      <c r="CP159" s="167">
        <f t="shared" si="159"/>
        <v>2</v>
      </c>
    </row>
    <row r="160" spans="1:94" x14ac:dyDescent="0.3">
      <c r="A160" s="239">
        <f>ROWS($147:160)-1</f>
        <v>13</v>
      </c>
      <c r="CE160" s="246">
        <f t="shared" ca="1" si="155"/>
        <v>0</v>
      </c>
      <c r="CF160" s="247"/>
      <c r="CG160" s="192" t="str">
        <f t="shared" ca="1" si="152"/>
        <v>Consultant</v>
      </c>
      <c r="CH160" s="192" t="str">
        <f t="shared" ca="1" si="156"/>
        <v/>
      </c>
      <c r="CI160" s="244"/>
      <c r="CJ160" s="192">
        <f t="shared" ca="1" si="157"/>
        <v>0</v>
      </c>
      <c r="CK160" s="243">
        <f t="shared" ca="1" si="153"/>
        <v>0</v>
      </c>
      <c r="CL160" s="243">
        <f t="shared" ca="1" si="154"/>
        <v>0</v>
      </c>
      <c r="CN160" s="167">
        <f>ROWS($147:160)-1</f>
        <v>13</v>
      </c>
      <c r="CO160" s="167">
        <f t="shared" si="158"/>
        <v>2</v>
      </c>
      <c r="CP160" s="167">
        <f t="shared" si="159"/>
        <v>3</v>
      </c>
    </row>
    <row r="161" spans="1:94" x14ac:dyDescent="0.3">
      <c r="A161" s="239">
        <f>ROWS($147:161)-1</f>
        <v>14</v>
      </c>
      <c r="CE161" s="246">
        <f t="shared" ca="1" si="155"/>
        <v>0</v>
      </c>
      <c r="CF161" s="247"/>
      <c r="CG161" s="192" t="str">
        <f t="shared" ca="1" si="152"/>
        <v>Consultant</v>
      </c>
      <c r="CH161" s="192" t="str">
        <f t="shared" ca="1" si="156"/>
        <v/>
      </c>
      <c r="CI161" s="244"/>
      <c r="CJ161" s="192">
        <f t="shared" ca="1" si="157"/>
        <v>0</v>
      </c>
      <c r="CK161" s="243">
        <f t="shared" ca="1" si="153"/>
        <v>0</v>
      </c>
      <c r="CL161" s="243">
        <f t="shared" ca="1" si="154"/>
        <v>0</v>
      </c>
      <c r="CN161" s="167">
        <f>ROWS($147:161)-1</f>
        <v>14</v>
      </c>
      <c r="CO161" s="167">
        <f t="shared" si="158"/>
        <v>2</v>
      </c>
      <c r="CP161" s="167">
        <f t="shared" si="159"/>
        <v>4</v>
      </c>
    </row>
    <row r="162" spans="1:94" x14ac:dyDescent="0.3">
      <c r="A162" s="239">
        <f>ROWS($147:162)-1</f>
        <v>15</v>
      </c>
      <c r="CE162" s="246">
        <f t="shared" ca="1" si="155"/>
        <v>0</v>
      </c>
      <c r="CF162" s="247"/>
      <c r="CG162" s="192" t="str">
        <f t="shared" ca="1" si="152"/>
        <v>Consultant</v>
      </c>
      <c r="CH162" s="192" t="str">
        <f t="shared" ca="1" si="156"/>
        <v/>
      </c>
      <c r="CI162" s="244"/>
      <c r="CJ162" s="192">
        <f t="shared" ca="1" si="157"/>
        <v>0</v>
      </c>
      <c r="CK162" s="243">
        <f t="shared" ca="1" si="153"/>
        <v>0</v>
      </c>
      <c r="CL162" s="243">
        <f t="shared" ca="1" si="154"/>
        <v>0</v>
      </c>
      <c r="CN162" s="167">
        <f>ROWS($147:162)-1</f>
        <v>15</v>
      </c>
      <c r="CO162" s="167">
        <f t="shared" si="158"/>
        <v>2</v>
      </c>
      <c r="CP162" s="167">
        <f t="shared" si="159"/>
        <v>5</v>
      </c>
    </row>
    <row r="163" spans="1:94" x14ac:dyDescent="0.3">
      <c r="A163" s="239">
        <f>ROWS($147:163)-1</f>
        <v>16</v>
      </c>
      <c r="CE163" s="246">
        <f t="shared" ca="1" si="155"/>
        <v>0</v>
      </c>
      <c r="CF163" s="247"/>
      <c r="CG163" s="192" t="str">
        <f t="shared" ca="1" si="152"/>
        <v>Consultant</v>
      </c>
      <c r="CH163" s="192" t="str">
        <f t="shared" ca="1" si="156"/>
        <v/>
      </c>
      <c r="CI163" s="244"/>
      <c r="CJ163" s="192">
        <f t="shared" ca="1" si="157"/>
        <v>0</v>
      </c>
      <c r="CK163" s="243">
        <f t="shared" ca="1" si="153"/>
        <v>0</v>
      </c>
      <c r="CL163" s="243">
        <f t="shared" ca="1" si="154"/>
        <v>0</v>
      </c>
      <c r="CN163" s="167">
        <f>ROWS($147:163)-1</f>
        <v>16</v>
      </c>
      <c r="CO163" s="167">
        <f t="shared" si="158"/>
        <v>2</v>
      </c>
      <c r="CP163" s="167">
        <f t="shared" si="159"/>
        <v>6</v>
      </c>
    </row>
    <row r="164" spans="1:94" x14ac:dyDescent="0.3">
      <c r="A164" s="239">
        <f>ROWS($147:164)-1</f>
        <v>17</v>
      </c>
      <c r="CE164" s="246">
        <f t="shared" ca="1" si="155"/>
        <v>0</v>
      </c>
      <c r="CF164" s="247"/>
      <c r="CG164" s="192" t="str">
        <f t="shared" ca="1" si="152"/>
        <v>Consultant</v>
      </c>
      <c r="CH164" s="192" t="str">
        <f t="shared" ca="1" si="156"/>
        <v/>
      </c>
      <c r="CI164" s="244"/>
      <c r="CJ164" s="192">
        <f t="shared" ca="1" si="157"/>
        <v>0</v>
      </c>
      <c r="CK164" s="243">
        <f t="shared" ca="1" si="153"/>
        <v>0</v>
      </c>
      <c r="CL164" s="243">
        <f t="shared" ca="1" si="154"/>
        <v>0</v>
      </c>
      <c r="CN164" s="167">
        <f>ROWS($147:164)-1</f>
        <v>17</v>
      </c>
      <c r="CO164" s="167">
        <f t="shared" si="158"/>
        <v>2</v>
      </c>
      <c r="CP164" s="167">
        <f t="shared" si="159"/>
        <v>7</v>
      </c>
    </row>
    <row r="165" spans="1:94" x14ac:dyDescent="0.3">
      <c r="A165" s="239">
        <f>ROWS($147:165)-1</f>
        <v>18</v>
      </c>
      <c r="CE165" s="246">
        <f t="shared" ca="1" si="155"/>
        <v>0</v>
      </c>
      <c r="CF165" s="247"/>
      <c r="CG165" s="192" t="str">
        <f t="shared" ca="1" si="152"/>
        <v>Consultant</v>
      </c>
      <c r="CH165" s="192" t="str">
        <f t="shared" ca="1" si="156"/>
        <v/>
      </c>
      <c r="CI165" s="244"/>
      <c r="CJ165" s="192">
        <f t="shared" ca="1" si="157"/>
        <v>0</v>
      </c>
      <c r="CK165" s="243">
        <f t="shared" ca="1" si="153"/>
        <v>0</v>
      </c>
      <c r="CL165" s="243">
        <f t="shared" ca="1" si="154"/>
        <v>0</v>
      </c>
      <c r="CN165" s="167">
        <f>ROWS($147:165)-1</f>
        <v>18</v>
      </c>
      <c r="CO165" s="167">
        <f t="shared" si="158"/>
        <v>2</v>
      </c>
      <c r="CP165" s="167">
        <f t="shared" si="159"/>
        <v>8</v>
      </c>
    </row>
    <row r="166" spans="1:94" x14ac:dyDescent="0.3">
      <c r="A166" s="239">
        <f>ROWS($147:166)-1</f>
        <v>19</v>
      </c>
      <c r="CE166" s="246">
        <f t="shared" ca="1" si="155"/>
        <v>0</v>
      </c>
      <c r="CF166" s="247"/>
      <c r="CG166" s="192" t="str">
        <f t="shared" ca="1" si="152"/>
        <v>Consultant</v>
      </c>
      <c r="CH166" s="192" t="str">
        <f t="shared" ca="1" si="156"/>
        <v/>
      </c>
      <c r="CI166" s="244"/>
      <c r="CJ166" s="192">
        <f t="shared" ca="1" si="157"/>
        <v>0</v>
      </c>
      <c r="CK166" s="243">
        <f t="shared" ca="1" si="153"/>
        <v>0</v>
      </c>
      <c r="CL166" s="243">
        <f t="shared" ca="1" si="154"/>
        <v>0</v>
      </c>
      <c r="CN166" s="167">
        <f>ROWS($147:166)-1</f>
        <v>19</v>
      </c>
      <c r="CO166" s="167">
        <f t="shared" si="158"/>
        <v>2</v>
      </c>
      <c r="CP166" s="167">
        <f t="shared" si="159"/>
        <v>9</v>
      </c>
    </row>
    <row r="167" spans="1:94" x14ac:dyDescent="0.3">
      <c r="A167" s="239">
        <f>ROWS($147:167)-1</f>
        <v>20</v>
      </c>
      <c r="CE167" s="246">
        <f t="shared" ca="1" si="155"/>
        <v>0</v>
      </c>
      <c r="CF167" s="247"/>
      <c r="CG167" s="192" t="str">
        <f t="shared" ca="1" si="152"/>
        <v>Consultant</v>
      </c>
      <c r="CH167" s="192" t="str">
        <f t="shared" ca="1" si="156"/>
        <v/>
      </c>
      <c r="CI167" s="244"/>
      <c r="CJ167" s="192">
        <f t="shared" ca="1" si="157"/>
        <v>0</v>
      </c>
      <c r="CK167" s="243">
        <f t="shared" ca="1" si="153"/>
        <v>0</v>
      </c>
      <c r="CL167" s="243">
        <f t="shared" ca="1" si="154"/>
        <v>0</v>
      </c>
      <c r="CN167" s="167">
        <f>ROWS($147:167)-1</f>
        <v>20</v>
      </c>
      <c r="CO167" s="167">
        <f t="shared" si="158"/>
        <v>2</v>
      </c>
      <c r="CP167" s="167">
        <f t="shared" si="159"/>
        <v>10</v>
      </c>
    </row>
    <row r="168" spans="1:94" x14ac:dyDescent="0.3">
      <c r="A168" s="248"/>
      <c r="CE168" s="249"/>
      <c r="CF168" s="250"/>
      <c r="CG168" s="251"/>
      <c r="CH168" s="251"/>
      <c r="CI168" s="250"/>
      <c r="CJ168" s="252"/>
      <c r="CK168" s="252"/>
      <c r="CL168" s="252"/>
    </row>
    <row r="169" spans="1:94" x14ac:dyDescent="0.3">
      <c r="CE169" s="153" t="s">
        <v>38</v>
      </c>
      <c r="CJ169" s="192">
        <f ca="1">SUM(CJ148:CJ168)</f>
        <v>0</v>
      </c>
      <c r="CK169" s="192">
        <f ca="1">SUM(CK148:CK168)</f>
        <v>0</v>
      </c>
      <c r="CL169" s="192">
        <f ca="1">SUM(CL148:CL168)</f>
        <v>0</v>
      </c>
    </row>
  </sheetData>
  <sheetProtection sheet="1" objects="1" scenarios="1" autoFilter="0"/>
  <autoFilter ref="A12:CJ112" xr:uid="{00000000-0009-0000-0000-000006000000}"/>
  <conditionalFormatting sqref="AK1">
    <cfRule type="expression" dxfId="17" priority="7">
      <formula>AK1="ERROR"</formula>
    </cfRule>
  </conditionalFormatting>
  <conditionalFormatting sqref="AL131">
    <cfRule type="expression" dxfId="16" priority="29">
      <formula>AL131&lt;&gt;0</formula>
    </cfRule>
  </conditionalFormatting>
  <conditionalFormatting sqref="AM1:BH1">
    <cfRule type="expression" dxfId="15" priority="3">
      <formula>AM1="ERROR"</formula>
    </cfRule>
  </conditionalFormatting>
  <conditionalFormatting sqref="BH13:BH112">
    <cfRule type="expression" dxfId="14" priority="2">
      <formula>BH13&lt;&gt;0</formula>
    </cfRule>
  </conditionalFormatting>
  <conditionalFormatting sqref="CD13:CD112 BI131:CC131">
    <cfRule type="expression" dxfId="13" priority="5">
      <formula>BI13&lt;&gt;0</formula>
    </cfRule>
  </conditionalFormatting>
  <dataValidations count="5">
    <dataValidation type="list" allowBlank="1" showInputMessage="1" showErrorMessage="1" sqref="CE13:CE112" xr:uid="{00000000-0002-0000-0600-000000000000}">
      <formula1>hp_classn_list</formula1>
    </dataValidation>
    <dataValidation type="list" allowBlank="1" showInputMessage="1" showErrorMessage="1" sqref="AE13:AF112" xr:uid="{00000000-0002-0000-0600-000001000000}">
      <formula1>"1,0"</formula1>
    </dataValidation>
    <dataValidation type="list" allowBlank="1" showInputMessage="1" showErrorMessage="1" sqref="D13:D112" xr:uid="{00000000-0002-0000-0600-000002000000}">
      <formula1>emp_type_list</formula1>
    </dataValidation>
    <dataValidation type="list" allowBlank="1" showInputMessage="1" showErrorMessage="1" sqref="C13:C112" xr:uid="{00000000-0002-0000-0600-000003000000}">
      <formula1>cost_type_list</formula1>
    </dataValidation>
    <dataValidation type="decimal" allowBlank="1" showErrorMessage="1" errorTitle="Data outside parameters" error="Must be a positive value no greater than 100%" promptTitle="Proportion of Annual Leave taken" prompt="Enter a positive value no greater than 100%" sqref="G13:G112" xr:uid="{00000000-0002-0000-0600-000004000000}">
      <formula1>0</formula1>
      <formula2>1</formula2>
    </dataValidation>
  </dataValidations>
  <pageMargins left="0.59055118110236227" right="0.39370078740157483" top="0.39370078740157483" bottom="0.59055118110236227" header="0.19685039370078741" footer="0.19685039370078741"/>
  <pageSetup paperSize="8" scale="39" fitToHeight="0" orientation="landscape" horizontalDpi="4294967293" r:id="rId1"/>
  <colBreaks count="2" manualBreakCount="2">
    <brk id="36" max="1048575" man="1"/>
    <brk id="3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U49"/>
  <sheetViews>
    <sheetView showGridLines="0" zoomScaleNormal="100" workbookViewId="0">
      <pane xSplit="3" ySplit="12" topLeftCell="D13" activePane="bottomRight" state="frozen"/>
      <selection activeCell="B3" sqref="B3"/>
      <selection pane="topRight" activeCell="B3" sqref="B3"/>
      <selection pane="bottomLeft" activeCell="B3" sqref="B3"/>
      <selection pane="bottomRight" activeCell="B5" sqref="B5"/>
    </sheetView>
  </sheetViews>
  <sheetFormatPr defaultColWidth="8.85546875" defaultRowHeight="15.75" x14ac:dyDescent="0.3"/>
  <cols>
    <col min="1" max="1" width="5.7109375" style="2" customWidth="1"/>
    <col min="2" max="2" width="35.7109375" style="2" customWidth="1"/>
    <col min="3" max="6" width="13.7109375" style="2" customWidth="1"/>
    <col min="7" max="7" width="14.85546875" style="2" customWidth="1"/>
    <col min="8" max="20" width="13.7109375" style="2" customWidth="1"/>
    <col min="21" max="22" width="15.42578125" style="2" customWidth="1"/>
    <col min="23" max="45" width="13.7109375" style="2" customWidth="1"/>
    <col min="46" max="16384" width="8.85546875" style="2"/>
  </cols>
  <sheetData>
    <row r="1" spans="1:47" x14ac:dyDescent="0.3">
      <c r="A1" s="2" t="str">
        <f>+DSO</f>
        <v>Your Organisation</v>
      </c>
      <c r="U1" s="48"/>
      <c r="V1" s="48"/>
      <c r="X1" s="96" t="str">
        <f t="shared" ref="X1:AQ1" ca="1" si="0">IF(AND(SUM(X13:X43)&gt;0,X12=inactive),"ERROR","")</f>
        <v/>
      </c>
      <c r="Y1" s="96" t="str">
        <f t="shared" ca="1" si="0"/>
        <v/>
      </c>
      <c r="Z1" s="96" t="str">
        <f t="shared" ca="1" si="0"/>
        <v/>
      </c>
      <c r="AA1" s="96" t="str">
        <f t="shared" ca="1" si="0"/>
        <v/>
      </c>
      <c r="AB1" s="96" t="str">
        <f t="shared" ca="1" si="0"/>
        <v/>
      </c>
      <c r="AC1" s="96" t="str">
        <f t="shared" ca="1" si="0"/>
        <v/>
      </c>
      <c r="AD1" s="96" t="str">
        <f t="shared" ca="1" si="0"/>
        <v/>
      </c>
      <c r="AE1" s="96" t="str">
        <f t="shared" ca="1" si="0"/>
        <v/>
      </c>
      <c r="AF1" s="96" t="str">
        <f t="shared" ca="1" si="0"/>
        <v/>
      </c>
      <c r="AG1" s="96" t="str">
        <f t="shared" ca="1" si="0"/>
        <v/>
      </c>
      <c r="AH1" s="96" t="str">
        <f t="shared" ca="1" si="0"/>
        <v/>
      </c>
      <c r="AI1" s="96" t="str">
        <f t="shared" ca="1" si="0"/>
        <v/>
      </c>
      <c r="AJ1" s="96" t="str">
        <f t="shared" ca="1" si="0"/>
        <v/>
      </c>
      <c r="AK1" s="96" t="str">
        <f t="shared" ca="1" si="0"/>
        <v/>
      </c>
      <c r="AL1" s="96" t="str">
        <f t="shared" ca="1" si="0"/>
        <v/>
      </c>
      <c r="AM1" s="96" t="str">
        <f t="shared" ca="1" si="0"/>
        <v/>
      </c>
      <c r="AN1" s="96" t="str">
        <f t="shared" ca="1" si="0"/>
        <v/>
      </c>
      <c r="AO1" s="96" t="str">
        <f t="shared" ca="1" si="0"/>
        <v/>
      </c>
      <c r="AP1" s="96" t="str">
        <f t="shared" ca="1" si="0"/>
        <v/>
      </c>
      <c r="AQ1" s="96" t="str">
        <f t="shared" ca="1" si="0"/>
        <v/>
      </c>
    </row>
    <row r="2" spans="1:47" x14ac:dyDescent="0.3">
      <c r="A2" s="1" t="str">
        <f>+title</f>
        <v xml:space="preserve">Single Product Costing &amp; Pricing Model </v>
      </c>
    </row>
    <row r="3" spans="1:47" x14ac:dyDescent="0.3">
      <c r="A3" s="6" t="str">
        <f ca="1">program_title&amp;" "&amp;year&amp;+" Rev"&amp;+current_rev</f>
        <v xml:space="preserve">  RevA</v>
      </c>
      <c r="X3" s="97"/>
    </row>
    <row r="4" spans="1:47" x14ac:dyDescent="0.3">
      <c r="A4" s="6"/>
    </row>
    <row r="5" spans="1:47" ht="30" x14ac:dyDescent="0.4">
      <c r="A5" s="3" t="str">
        <f ca="1">RIGHT(CELL("filename",A5),LEN(CELL("filename",A5))-FIND("]",CELL("filename",A5)))</f>
        <v>Property</v>
      </c>
    </row>
    <row r="6" spans="1:47" x14ac:dyDescent="0.3">
      <c r="B6" s="25" t="str">
        <f>SUBSTITUTE(ADDRESS(1,COLUMN(),4),"1","")</f>
        <v>B</v>
      </c>
      <c r="C6" s="25" t="str">
        <f t="shared" ref="C6:W6" si="1">SUBSTITUTE(ADDRESS(1,COLUMN(),4),"1","")</f>
        <v>C</v>
      </c>
      <c r="D6" s="25" t="str">
        <f t="shared" si="1"/>
        <v>D</v>
      </c>
      <c r="E6" s="25" t="str">
        <f t="shared" si="1"/>
        <v>E</v>
      </c>
      <c r="F6" s="25" t="str">
        <f t="shared" si="1"/>
        <v>F</v>
      </c>
      <c r="G6" s="25" t="str">
        <f t="shared" si="1"/>
        <v>G</v>
      </c>
      <c r="H6" s="25" t="str">
        <f t="shared" si="1"/>
        <v>H</v>
      </c>
      <c r="I6" s="25" t="str">
        <f t="shared" si="1"/>
        <v>I</v>
      </c>
      <c r="J6" s="25" t="str">
        <f t="shared" si="1"/>
        <v>J</v>
      </c>
      <c r="K6" s="25" t="str">
        <f t="shared" si="1"/>
        <v>K</v>
      </c>
      <c r="L6" s="25" t="str">
        <f t="shared" si="1"/>
        <v>L</v>
      </c>
      <c r="M6" s="25" t="str">
        <f t="shared" si="1"/>
        <v>M</v>
      </c>
      <c r="N6" s="25" t="str">
        <f t="shared" si="1"/>
        <v>N</v>
      </c>
      <c r="O6" s="25" t="str">
        <f t="shared" si="1"/>
        <v>O</v>
      </c>
      <c r="P6" s="25" t="str">
        <f t="shared" si="1"/>
        <v>P</v>
      </c>
      <c r="Q6" s="25" t="str">
        <f t="shared" si="1"/>
        <v>Q</v>
      </c>
      <c r="R6" s="25" t="str">
        <f t="shared" si="1"/>
        <v>R</v>
      </c>
      <c r="S6" s="25" t="str">
        <f t="shared" si="1"/>
        <v>S</v>
      </c>
      <c r="T6" s="25" t="str">
        <f t="shared" si="1"/>
        <v>T</v>
      </c>
      <c r="U6" s="25" t="str">
        <f t="shared" si="1"/>
        <v>U</v>
      </c>
      <c r="V6" s="25" t="str">
        <f t="shared" si="1"/>
        <v>V</v>
      </c>
      <c r="W6" s="25" t="str">
        <f t="shared" si="1"/>
        <v>W</v>
      </c>
      <c r="X6" s="50" t="s">
        <v>161</v>
      </c>
      <c r="AR6" s="25" t="str">
        <f t="shared" ref="AR6:AS6" si="2">SUBSTITUTE(ADDRESS(1,COLUMN(),4),"1","")</f>
        <v>AR</v>
      </c>
      <c r="AS6" s="25" t="str">
        <f t="shared" si="2"/>
        <v>AS</v>
      </c>
    </row>
    <row r="7" spans="1:47" x14ac:dyDescent="0.3">
      <c r="B7" s="25" t="s">
        <v>314</v>
      </c>
      <c r="C7" s="25" t="s">
        <v>314</v>
      </c>
      <c r="D7" s="25" t="s">
        <v>88</v>
      </c>
      <c r="E7" s="25" t="s">
        <v>27</v>
      </c>
      <c r="F7" s="25" t="s">
        <v>27</v>
      </c>
      <c r="G7" s="25" t="s">
        <v>27</v>
      </c>
      <c r="H7" s="25" t="s">
        <v>27</v>
      </c>
      <c r="I7" s="25" t="s">
        <v>27</v>
      </c>
      <c r="J7" s="25" t="s">
        <v>27</v>
      </c>
      <c r="K7" s="25" t="s">
        <v>27</v>
      </c>
      <c r="L7" s="25" t="s">
        <v>27</v>
      </c>
      <c r="M7" s="25" t="s">
        <v>27</v>
      </c>
      <c r="N7" s="25" t="s">
        <v>27</v>
      </c>
      <c r="O7" s="25" t="s">
        <v>27</v>
      </c>
      <c r="P7" s="25" t="s">
        <v>27</v>
      </c>
      <c r="Q7" s="25" t="s">
        <v>27</v>
      </c>
      <c r="R7" s="25" t="s">
        <v>27</v>
      </c>
      <c r="S7" s="25" t="s">
        <v>302</v>
      </c>
      <c r="T7" s="25" t="s">
        <v>27</v>
      </c>
      <c r="U7" s="25" t="s">
        <v>27</v>
      </c>
      <c r="V7" s="25" t="s">
        <v>27</v>
      </c>
      <c r="W7" s="25" t="s">
        <v>303</v>
      </c>
      <c r="X7" s="25">
        <f>COLUMNS($X:X)</f>
        <v>1</v>
      </c>
      <c r="Y7" s="25">
        <f>COLUMNS($X:Y)</f>
        <v>2</v>
      </c>
      <c r="Z7" s="25">
        <f>COLUMNS($X:Z)</f>
        <v>3</v>
      </c>
      <c r="AA7" s="25">
        <f>COLUMNS($X:AA)</f>
        <v>4</v>
      </c>
      <c r="AB7" s="25">
        <f>COLUMNS($X:AB)</f>
        <v>5</v>
      </c>
      <c r="AC7" s="25">
        <f>COLUMNS($X:AC)</f>
        <v>6</v>
      </c>
      <c r="AD7" s="25">
        <f>COLUMNS($X:AD)</f>
        <v>7</v>
      </c>
      <c r="AE7" s="25">
        <f>COLUMNS($X:AE)</f>
        <v>8</v>
      </c>
      <c r="AF7" s="25">
        <f>COLUMNS($X:AF)</f>
        <v>9</v>
      </c>
      <c r="AG7" s="25">
        <f>COLUMNS($X:AG)</f>
        <v>10</v>
      </c>
      <c r="AH7" s="25">
        <f>COLUMNS($X:AH)</f>
        <v>11</v>
      </c>
      <c r="AI7" s="25">
        <f>COLUMNS($X:AI)</f>
        <v>12</v>
      </c>
      <c r="AJ7" s="25">
        <f>COLUMNS($X:AJ)</f>
        <v>13</v>
      </c>
      <c r="AK7" s="25">
        <f>COLUMNS($X:AK)</f>
        <v>14</v>
      </c>
      <c r="AL7" s="25">
        <f>COLUMNS($X:AL)</f>
        <v>15</v>
      </c>
      <c r="AM7" s="25">
        <f>COLUMNS($X:AM)</f>
        <v>16</v>
      </c>
      <c r="AN7" s="25">
        <f>COLUMNS($X:AN)</f>
        <v>17</v>
      </c>
      <c r="AO7" s="25">
        <f>COLUMNS($X:AO)</f>
        <v>18</v>
      </c>
      <c r="AP7" s="25">
        <f>COLUMNS($X:AP)</f>
        <v>19</v>
      </c>
      <c r="AQ7" s="25">
        <f>COLUMNS($X:AQ)</f>
        <v>20</v>
      </c>
      <c r="AR7" s="25" t="s">
        <v>304</v>
      </c>
      <c r="AS7" s="25" t="s">
        <v>305</v>
      </c>
    </row>
    <row r="9" spans="1:47" x14ac:dyDescent="0.3">
      <c r="B9" s="2" t="s">
        <v>33</v>
      </c>
      <c r="E9" s="32">
        <f t="shared" ref="E9:S9" si="3">SUBTOTAL(9,E13:E43)</f>
        <v>0</v>
      </c>
      <c r="F9" s="32">
        <f t="shared" si="3"/>
        <v>0</v>
      </c>
      <c r="G9" s="32">
        <f t="shared" si="3"/>
        <v>0</v>
      </c>
      <c r="H9" s="32">
        <f t="shared" si="3"/>
        <v>0</v>
      </c>
      <c r="I9" s="32">
        <f t="shared" si="3"/>
        <v>0</v>
      </c>
      <c r="J9" s="32">
        <f t="shared" si="3"/>
        <v>0</v>
      </c>
      <c r="K9" s="32">
        <f t="shared" si="3"/>
        <v>0</v>
      </c>
      <c r="L9" s="32">
        <f t="shared" si="3"/>
        <v>0</v>
      </c>
      <c r="M9" s="32">
        <f t="shared" si="3"/>
        <v>0</v>
      </c>
      <c r="N9" s="32">
        <f t="shared" si="3"/>
        <v>0</v>
      </c>
      <c r="O9" s="32">
        <f t="shared" si="3"/>
        <v>0</v>
      </c>
      <c r="P9" s="32">
        <f t="shared" si="3"/>
        <v>0</v>
      </c>
      <c r="Q9" s="32">
        <f t="shared" si="3"/>
        <v>0</v>
      </c>
      <c r="R9" s="32">
        <f t="shared" si="3"/>
        <v>0</v>
      </c>
      <c r="S9" s="32">
        <f t="shared" si="3"/>
        <v>0</v>
      </c>
      <c r="T9" s="98" t="s">
        <v>325</v>
      </c>
      <c r="W9" s="32">
        <f>SUBTOTAL(9,W13:W43)</f>
        <v>0</v>
      </c>
      <c r="X9" s="32">
        <f t="shared" ref="X9:AS9" ca="1" si="4">SUBTOTAL(9,X13:X43)</f>
        <v>0</v>
      </c>
      <c r="Y9" s="32">
        <f t="shared" si="4"/>
        <v>0</v>
      </c>
      <c r="Z9" s="32">
        <f t="shared" si="4"/>
        <v>0</v>
      </c>
      <c r="AA9" s="32">
        <f t="shared" si="4"/>
        <v>0</v>
      </c>
      <c r="AB9" s="32">
        <f t="shared" si="4"/>
        <v>0</v>
      </c>
      <c r="AC9" s="32">
        <f t="shared" si="4"/>
        <v>0</v>
      </c>
      <c r="AD9" s="32">
        <f t="shared" si="4"/>
        <v>0</v>
      </c>
      <c r="AE9" s="32">
        <f t="shared" si="4"/>
        <v>0</v>
      </c>
      <c r="AF9" s="32">
        <f t="shared" si="4"/>
        <v>0</v>
      </c>
      <c r="AG9" s="32">
        <f t="shared" si="4"/>
        <v>0</v>
      </c>
      <c r="AH9" s="32">
        <f t="shared" si="4"/>
        <v>0</v>
      </c>
      <c r="AI9" s="32">
        <f t="shared" si="4"/>
        <v>0</v>
      </c>
      <c r="AJ9" s="32">
        <f t="shared" si="4"/>
        <v>0</v>
      </c>
      <c r="AK9" s="32">
        <f t="shared" si="4"/>
        <v>0</v>
      </c>
      <c r="AL9" s="32">
        <f t="shared" si="4"/>
        <v>0</v>
      </c>
      <c r="AM9" s="32">
        <f t="shared" si="4"/>
        <v>0</v>
      </c>
      <c r="AN9" s="32">
        <f t="shared" si="4"/>
        <v>0</v>
      </c>
      <c r="AO9" s="32">
        <f t="shared" si="4"/>
        <v>0</v>
      </c>
      <c r="AP9" s="32">
        <f t="shared" si="4"/>
        <v>0</v>
      </c>
      <c r="AQ9" s="32">
        <f t="shared" si="4"/>
        <v>0</v>
      </c>
      <c r="AR9" s="32">
        <f t="shared" ca="1" si="4"/>
        <v>0</v>
      </c>
      <c r="AS9" s="32">
        <f t="shared" ca="1" si="4"/>
        <v>0</v>
      </c>
    </row>
    <row r="10" spans="1:47" ht="16.5" thickBot="1" x14ac:dyDescent="0.35"/>
    <row r="11" spans="1:47" ht="16.5" thickBot="1" x14ac:dyDescent="0.35">
      <c r="B11" s="52" t="s">
        <v>34</v>
      </c>
      <c r="C11" s="54"/>
      <c r="D11" s="117"/>
      <c r="E11" s="52" t="s">
        <v>60</v>
      </c>
      <c r="F11" s="53"/>
      <c r="G11" s="53"/>
      <c r="H11" s="53"/>
      <c r="I11" s="53"/>
      <c r="J11" s="53"/>
      <c r="K11" s="53"/>
      <c r="L11" s="53"/>
      <c r="M11" s="53"/>
      <c r="N11" s="53"/>
      <c r="O11" s="53"/>
      <c r="P11" s="53"/>
      <c r="Q11" s="53"/>
      <c r="R11" s="53"/>
      <c r="S11" s="54"/>
      <c r="T11" s="52" t="s">
        <v>262</v>
      </c>
      <c r="U11" s="53"/>
      <c r="V11" s="53"/>
      <c r="W11" s="52"/>
      <c r="X11" s="52" t="s">
        <v>256</v>
      </c>
      <c r="Y11" s="53"/>
      <c r="Z11" s="53"/>
      <c r="AA11" s="53"/>
      <c r="AB11" s="53"/>
      <c r="AC11" s="53"/>
      <c r="AD11" s="53"/>
      <c r="AE11" s="53"/>
      <c r="AF11" s="53"/>
      <c r="AG11" s="53"/>
      <c r="AH11" s="53"/>
      <c r="AI11" s="53"/>
      <c r="AJ11" s="53"/>
      <c r="AK11" s="53"/>
      <c r="AL11" s="53"/>
      <c r="AM11" s="53"/>
      <c r="AN11" s="53"/>
      <c r="AO11" s="53"/>
      <c r="AP11" s="53"/>
      <c r="AQ11" s="53"/>
      <c r="AR11" s="53"/>
      <c r="AS11" s="54"/>
    </row>
    <row r="12" spans="1:47" ht="63" x14ac:dyDescent="0.3">
      <c r="A12" s="131" t="s">
        <v>39</v>
      </c>
      <c r="B12" s="57" t="s">
        <v>59</v>
      </c>
      <c r="C12" s="57" t="s">
        <v>91</v>
      </c>
      <c r="D12" s="57" t="s">
        <v>270</v>
      </c>
      <c r="E12" s="57" t="s">
        <v>61</v>
      </c>
      <c r="F12" s="57" t="s">
        <v>163</v>
      </c>
      <c r="G12" s="57" t="s">
        <v>92</v>
      </c>
      <c r="H12" s="57" t="s">
        <v>170</v>
      </c>
      <c r="I12" s="57" t="s">
        <v>62</v>
      </c>
      <c r="J12" s="57" t="s">
        <v>93</v>
      </c>
      <c r="K12" s="57" t="s">
        <v>63</v>
      </c>
      <c r="L12" s="57" t="s">
        <v>64</v>
      </c>
      <c r="M12" s="57" t="s">
        <v>65</v>
      </c>
      <c r="N12" s="57" t="s">
        <v>66</v>
      </c>
      <c r="O12" s="57" t="s">
        <v>67</v>
      </c>
      <c r="P12" s="57" t="s">
        <v>68</v>
      </c>
      <c r="Q12" s="57" t="s">
        <v>69</v>
      </c>
      <c r="R12" s="57" t="s">
        <v>70</v>
      </c>
      <c r="S12" s="58" t="s">
        <v>71</v>
      </c>
      <c r="T12" s="57" t="s">
        <v>323</v>
      </c>
      <c r="U12" s="57" t="s">
        <v>324</v>
      </c>
      <c r="V12" s="57" t="str">
        <f>"Allocation to "&amp;program_short&amp;"
SDU"</f>
        <v>Allocation to 
SDU</v>
      </c>
      <c r="W12" s="58" t="str">
        <f>"Allocation to "&amp;program_short&amp;"
$"</f>
        <v>Allocation to 
$</v>
      </c>
      <c r="X12" s="58" t="str">
        <f ca="1">IF(ISBLANK(OFFSET(house_anchor,X$7,0)),inactive,OFFSET(house_anchor,X$7,0)&amp;+CHAR(10)&amp;+"$")</f>
        <v>NOT IN USE</v>
      </c>
      <c r="Y12" s="57" t="str">
        <f ca="1">IF(ISBLANK(OFFSET(house_anchor,Y$7,0)),inactive,OFFSET(house_anchor,Y$7,0)&amp;+CHAR(10)&amp;+"$")</f>
        <v>NOT IN USE</v>
      </c>
      <c r="Z12" s="57" t="str">
        <f t="shared" ref="Z12:AQ12" ca="1" si="5">IF(ISBLANK(OFFSET(house_anchor,Z$7,0)),inactive,OFFSET(house_anchor,Z$7,0)&amp;+CHAR(10)&amp;+"$")</f>
        <v>NOT IN USE</v>
      </c>
      <c r="AA12" s="57" t="str">
        <f t="shared" ca="1" si="5"/>
        <v>NOT IN USE</v>
      </c>
      <c r="AB12" s="57" t="str">
        <f t="shared" ca="1" si="5"/>
        <v>NOT IN USE</v>
      </c>
      <c r="AC12" s="57" t="str">
        <f t="shared" ca="1" si="5"/>
        <v>NOT IN USE</v>
      </c>
      <c r="AD12" s="57" t="str">
        <f t="shared" ca="1" si="5"/>
        <v>NOT IN USE</v>
      </c>
      <c r="AE12" s="57" t="str">
        <f t="shared" ca="1" si="5"/>
        <v>NOT IN USE</v>
      </c>
      <c r="AF12" s="57" t="str">
        <f t="shared" ca="1" si="5"/>
        <v>NOT IN USE</v>
      </c>
      <c r="AG12" s="57" t="str">
        <f t="shared" ca="1" si="5"/>
        <v>NOT IN USE</v>
      </c>
      <c r="AH12" s="57" t="str">
        <f t="shared" ca="1" si="5"/>
        <v>NOT IN USE</v>
      </c>
      <c r="AI12" s="57" t="str">
        <f t="shared" ca="1" si="5"/>
        <v>NOT IN USE</v>
      </c>
      <c r="AJ12" s="57" t="str">
        <f t="shared" ca="1" si="5"/>
        <v>NOT IN USE</v>
      </c>
      <c r="AK12" s="57" t="str">
        <f t="shared" ca="1" si="5"/>
        <v>NOT IN USE</v>
      </c>
      <c r="AL12" s="57" t="str">
        <f t="shared" ca="1" si="5"/>
        <v>NOT IN USE</v>
      </c>
      <c r="AM12" s="57" t="str">
        <f t="shared" ca="1" si="5"/>
        <v>NOT IN USE</v>
      </c>
      <c r="AN12" s="57" t="str">
        <f t="shared" ca="1" si="5"/>
        <v>NOT IN USE</v>
      </c>
      <c r="AO12" s="57" t="str">
        <f t="shared" ca="1" si="5"/>
        <v>NOT IN USE</v>
      </c>
      <c r="AP12" s="57" t="str">
        <f t="shared" ca="1" si="5"/>
        <v>NOT IN USE</v>
      </c>
      <c r="AQ12" s="57" t="str">
        <f t="shared" ca="1" si="5"/>
        <v>NOT IN USE</v>
      </c>
      <c r="AR12" s="58" t="str">
        <f ca="1">IF(ISBLANK(OFFSET(house_anchor,X$7,0)),inactive,"Total Accom
$")</f>
        <v>NOT IN USE</v>
      </c>
      <c r="AS12" s="58" t="str">
        <f ca="1">IF(ISBLANK(OFFSET(house_anchor,X$7,0)),inactive,"Error")</f>
        <v>NOT IN USE</v>
      </c>
      <c r="AT12" s="2" t="s">
        <v>261</v>
      </c>
      <c r="AU12" s="122"/>
    </row>
    <row r="13" spans="1:47" x14ac:dyDescent="0.3">
      <c r="A13" s="132">
        <f>ROWS($12:13)-1</f>
        <v>1</v>
      </c>
      <c r="B13" s="129" t="s">
        <v>286</v>
      </c>
      <c r="C13" s="60"/>
      <c r="D13" s="143" t="s">
        <v>286</v>
      </c>
      <c r="E13" s="62"/>
      <c r="F13" s="100"/>
      <c r="G13" s="100"/>
      <c r="H13" s="100"/>
      <c r="I13" s="100"/>
      <c r="J13" s="100"/>
      <c r="K13" s="100"/>
      <c r="L13" s="100"/>
      <c r="M13" s="100"/>
      <c r="N13" s="100"/>
      <c r="O13" s="100"/>
      <c r="P13" s="100"/>
      <c r="Q13" s="100"/>
      <c r="R13" s="137"/>
      <c r="S13" s="68">
        <f>SUM(E13:R13)</f>
        <v>0</v>
      </c>
      <c r="T13" s="138"/>
      <c r="U13" s="101"/>
      <c r="V13" s="135"/>
      <c r="W13" s="68">
        <f>IF($U13=0,0,ROUND(+$V13/$U13*$S13,0))</f>
        <v>0</v>
      </c>
      <c r="X13" s="151">
        <f ca="1">IF($X$12="NOT IN USE", 0, 1-SUM(Y13:AQ13))</f>
        <v>0</v>
      </c>
      <c r="Y13" s="100"/>
      <c r="Z13" s="100"/>
      <c r="AA13" s="100"/>
      <c r="AB13" s="100"/>
      <c r="AC13" s="100"/>
      <c r="AD13" s="100"/>
      <c r="AE13" s="100"/>
      <c r="AF13" s="100"/>
      <c r="AG13" s="100"/>
      <c r="AH13" s="100"/>
      <c r="AI13" s="100"/>
      <c r="AJ13" s="100"/>
      <c r="AK13" s="100"/>
      <c r="AL13" s="100"/>
      <c r="AM13" s="100"/>
      <c r="AN13" s="100"/>
      <c r="AO13" s="100"/>
      <c r="AP13" s="100"/>
      <c r="AQ13" s="100"/>
      <c r="AR13" s="68">
        <f ca="1">SUM(X13:AQ13)</f>
        <v>0</v>
      </c>
      <c r="AS13" s="68">
        <f ca="1">IF(X12="NOT IN USE", 0, IF(W13&lt;&gt;AR13,  AR13-W13, 0))</f>
        <v>0</v>
      </c>
    </row>
    <row r="14" spans="1:47" x14ac:dyDescent="0.3">
      <c r="A14" s="132">
        <f>ROWS($12:14)-1</f>
        <v>2</v>
      </c>
      <c r="B14" s="130"/>
      <c r="C14" s="75"/>
      <c r="D14" s="143"/>
      <c r="E14" s="77"/>
      <c r="F14" s="103"/>
      <c r="G14" s="103"/>
      <c r="H14" s="103"/>
      <c r="I14" s="103"/>
      <c r="J14" s="103"/>
      <c r="K14" s="103"/>
      <c r="L14" s="103"/>
      <c r="M14" s="103"/>
      <c r="N14" s="103"/>
      <c r="O14" s="103"/>
      <c r="P14" s="103"/>
      <c r="Q14" s="103"/>
      <c r="R14" s="110"/>
      <c r="S14" s="68">
        <f t="shared" ref="S14:S31" si="6">SUM(E14:R14)</f>
        <v>0</v>
      </c>
      <c r="T14" s="139"/>
      <c r="U14" s="105"/>
      <c r="V14" s="136"/>
      <c r="W14" s="68">
        <f t="shared" ref="W14:W42" si="7">IF($U14=0,0,ROUND(+$V14/$U14*$S14,0))</f>
        <v>0</v>
      </c>
      <c r="X14" s="151">
        <f t="shared" ref="X14:X41" ca="1" si="8">IF($X$12="NOT IN USE", 0, 1-SUM(Y14:AQ14))</f>
        <v>0</v>
      </c>
      <c r="Y14" s="103"/>
      <c r="Z14" s="103"/>
      <c r="AA14" s="103"/>
      <c r="AB14" s="103"/>
      <c r="AC14" s="103"/>
      <c r="AD14" s="103"/>
      <c r="AE14" s="103"/>
      <c r="AF14" s="103"/>
      <c r="AG14" s="103"/>
      <c r="AH14" s="103"/>
      <c r="AI14" s="103"/>
      <c r="AJ14" s="103"/>
      <c r="AK14" s="103"/>
      <c r="AL14" s="103"/>
      <c r="AM14" s="103"/>
      <c r="AN14" s="103"/>
      <c r="AO14" s="103"/>
      <c r="AP14" s="103"/>
      <c r="AQ14" s="103"/>
      <c r="AR14" s="68">
        <f t="shared" ref="AR14:AR42" ca="1" si="9">SUM(X14:AQ14)</f>
        <v>0</v>
      </c>
      <c r="AS14" s="68">
        <f t="shared" ref="AS14:AS42" ca="1" si="10">IF(X13="NOT IN USE", 0, IF(W14&lt;&gt;AR14,  W14-AR14, 0))</f>
        <v>0</v>
      </c>
    </row>
    <row r="15" spans="1:47" x14ac:dyDescent="0.3">
      <c r="A15" s="132">
        <f>ROWS($12:15)-1</f>
        <v>3</v>
      </c>
      <c r="B15" s="130"/>
      <c r="C15" s="75"/>
      <c r="D15" s="143"/>
      <c r="E15" s="77"/>
      <c r="F15" s="103"/>
      <c r="G15" s="103"/>
      <c r="H15" s="103"/>
      <c r="I15" s="103"/>
      <c r="J15" s="103"/>
      <c r="K15" s="103"/>
      <c r="L15" s="103"/>
      <c r="M15" s="103"/>
      <c r="N15" s="103"/>
      <c r="O15" s="103"/>
      <c r="P15" s="103"/>
      <c r="Q15" s="103"/>
      <c r="R15" s="110"/>
      <c r="S15" s="68">
        <f t="shared" si="6"/>
        <v>0</v>
      </c>
      <c r="T15" s="139"/>
      <c r="U15" s="105"/>
      <c r="V15" s="136"/>
      <c r="W15" s="68">
        <f t="shared" si="7"/>
        <v>0</v>
      </c>
      <c r="X15" s="151">
        <f t="shared" ca="1" si="8"/>
        <v>0</v>
      </c>
      <c r="Y15" s="103"/>
      <c r="Z15" s="103"/>
      <c r="AA15" s="103"/>
      <c r="AB15" s="103"/>
      <c r="AC15" s="103"/>
      <c r="AD15" s="103"/>
      <c r="AE15" s="103"/>
      <c r="AF15" s="103"/>
      <c r="AG15" s="103"/>
      <c r="AH15" s="103"/>
      <c r="AI15" s="103"/>
      <c r="AJ15" s="103"/>
      <c r="AK15" s="103"/>
      <c r="AL15" s="103"/>
      <c r="AM15" s="103"/>
      <c r="AN15" s="103"/>
      <c r="AO15" s="103"/>
      <c r="AP15" s="103"/>
      <c r="AQ15" s="103"/>
      <c r="AR15" s="68">
        <f t="shared" ca="1" si="9"/>
        <v>0</v>
      </c>
      <c r="AS15" s="68">
        <f t="shared" ca="1" si="10"/>
        <v>0</v>
      </c>
    </row>
    <row r="16" spans="1:47" x14ac:dyDescent="0.3">
      <c r="A16" s="132">
        <f>ROWS($12:16)-1</f>
        <v>4</v>
      </c>
      <c r="B16" s="130"/>
      <c r="C16" s="75"/>
      <c r="D16" s="143"/>
      <c r="E16" s="77"/>
      <c r="F16" s="103"/>
      <c r="G16" s="103"/>
      <c r="H16" s="103"/>
      <c r="I16" s="103"/>
      <c r="J16" s="103"/>
      <c r="K16" s="103"/>
      <c r="L16" s="103"/>
      <c r="M16" s="103"/>
      <c r="N16" s="103"/>
      <c r="O16" s="103"/>
      <c r="P16" s="103"/>
      <c r="Q16" s="103"/>
      <c r="R16" s="110"/>
      <c r="S16" s="68">
        <f t="shared" si="6"/>
        <v>0</v>
      </c>
      <c r="T16" s="139"/>
      <c r="U16" s="105"/>
      <c r="V16" s="136"/>
      <c r="W16" s="68">
        <f t="shared" si="7"/>
        <v>0</v>
      </c>
      <c r="X16" s="151">
        <f t="shared" ca="1" si="8"/>
        <v>0</v>
      </c>
      <c r="Y16" s="103"/>
      <c r="Z16" s="103"/>
      <c r="AA16" s="103"/>
      <c r="AB16" s="103"/>
      <c r="AC16" s="103"/>
      <c r="AD16" s="103"/>
      <c r="AE16" s="103"/>
      <c r="AF16" s="103"/>
      <c r="AG16" s="103"/>
      <c r="AH16" s="103"/>
      <c r="AI16" s="103"/>
      <c r="AJ16" s="103"/>
      <c r="AK16" s="103"/>
      <c r="AL16" s="103"/>
      <c r="AM16" s="103"/>
      <c r="AN16" s="103"/>
      <c r="AO16" s="103"/>
      <c r="AP16" s="103"/>
      <c r="AQ16" s="103"/>
      <c r="AR16" s="68">
        <f t="shared" ca="1" si="9"/>
        <v>0</v>
      </c>
      <c r="AS16" s="68">
        <f t="shared" ca="1" si="10"/>
        <v>0</v>
      </c>
    </row>
    <row r="17" spans="1:45" x14ac:dyDescent="0.3">
      <c r="A17" s="132">
        <f>ROWS($12:17)-1</f>
        <v>5</v>
      </c>
      <c r="B17" s="130"/>
      <c r="C17" s="75"/>
      <c r="D17" s="143"/>
      <c r="E17" s="77"/>
      <c r="F17" s="103"/>
      <c r="G17" s="103"/>
      <c r="H17" s="103"/>
      <c r="I17" s="103"/>
      <c r="J17" s="103"/>
      <c r="K17" s="103"/>
      <c r="L17" s="103"/>
      <c r="M17" s="103"/>
      <c r="N17" s="103"/>
      <c r="O17" s="103"/>
      <c r="P17" s="103"/>
      <c r="Q17" s="103"/>
      <c r="R17" s="110"/>
      <c r="S17" s="68">
        <f t="shared" si="6"/>
        <v>0</v>
      </c>
      <c r="T17" s="139"/>
      <c r="U17" s="105"/>
      <c r="V17" s="136"/>
      <c r="W17" s="68">
        <f t="shared" si="7"/>
        <v>0</v>
      </c>
      <c r="X17" s="151">
        <f t="shared" ca="1" si="8"/>
        <v>0</v>
      </c>
      <c r="Y17" s="103"/>
      <c r="Z17" s="103"/>
      <c r="AA17" s="103"/>
      <c r="AB17" s="103"/>
      <c r="AC17" s="103"/>
      <c r="AD17" s="103"/>
      <c r="AE17" s="103"/>
      <c r="AF17" s="103"/>
      <c r="AG17" s="103"/>
      <c r="AH17" s="103"/>
      <c r="AI17" s="103"/>
      <c r="AJ17" s="103"/>
      <c r="AK17" s="103"/>
      <c r="AL17" s="103"/>
      <c r="AM17" s="103"/>
      <c r="AN17" s="103"/>
      <c r="AO17" s="103"/>
      <c r="AP17" s="103"/>
      <c r="AQ17" s="103"/>
      <c r="AR17" s="68">
        <f t="shared" ca="1" si="9"/>
        <v>0</v>
      </c>
      <c r="AS17" s="68">
        <f t="shared" ca="1" si="10"/>
        <v>0</v>
      </c>
    </row>
    <row r="18" spans="1:45" x14ac:dyDescent="0.3">
      <c r="A18" s="132">
        <f>ROWS($12:18)-1</f>
        <v>6</v>
      </c>
      <c r="B18" s="130"/>
      <c r="C18" s="75"/>
      <c r="D18" s="143"/>
      <c r="E18" s="77"/>
      <c r="F18" s="103"/>
      <c r="G18" s="103"/>
      <c r="H18" s="103"/>
      <c r="I18" s="103"/>
      <c r="J18" s="103"/>
      <c r="K18" s="103"/>
      <c r="L18" s="103"/>
      <c r="M18" s="103"/>
      <c r="N18" s="103"/>
      <c r="O18" s="103"/>
      <c r="P18" s="103"/>
      <c r="Q18" s="103"/>
      <c r="R18" s="110"/>
      <c r="S18" s="68">
        <f t="shared" si="6"/>
        <v>0</v>
      </c>
      <c r="T18" s="139"/>
      <c r="U18" s="105"/>
      <c r="V18" s="136"/>
      <c r="W18" s="68">
        <f t="shared" si="7"/>
        <v>0</v>
      </c>
      <c r="X18" s="151">
        <f t="shared" ca="1" si="8"/>
        <v>0</v>
      </c>
      <c r="Y18" s="103"/>
      <c r="Z18" s="103"/>
      <c r="AA18" s="103"/>
      <c r="AB18" s="103"/>
      <c r="AC18" s="103"/>
      <c r="AD18" s="103"/>
      <c r="AE18" s="103"/>
      <c r="AF18" s="103"/>
      <c r="AG18" s="103"/>
      <c r="AH18" s="103"/>
      <c r="AI18" s="103"/>
      <c r="AJ18" s="103"/>
      <c r="AK18" s="103"/>
      <c r="AL18" s="103"/>
      <c r="AM18" s="103"/>
      <c r="AN18" s="103"/>
      <c r="AO18" s="103"/>
      <c r="AP18" s="103"/>
      <c r="AQ18" s="103"/>
      <c r="AR18" s="68">
        <f t="shared" ca="1" si="9"/>
        <v>0</v>
      </c>
      <c r="AS18" s="68">
        <f t="shared" ca="1" si="10"/>
        <v>0</v>
      </c>
    </row>
    <row r="19" spans="1:45" x14ac:dyDescent="0.3">
      <c r="A19" s="132">
        <f>ROWS($12:19)-1</f>
        <v>7</v>
      </c>
      <c r="B19" s="130"/>
      <c r="C19" s="75"/>
      <c r="D19" s="143"/>
      <c r="E19" s="77"/>
      <c r="F19" s="103"/>
      <c r="G19" s="103"/>
      <c r="H19" s="103"/>
      <c r="I19" s="103"/>
      <c r="J19" s="103"/>
      <c r="K19" s="103"/>
      <c r="L19" s="103"/>
      <c r="M19" s="103"/>
      <c r="N19" s="103"/>
      <c r="O19" s="103"/>
      <c r="P19" s="103"/>
      <c r="Q19" s="103"/>
      <c r="R19" s="110"/>
      <c r="S19" s="68">
        <f t="shared" si="6"/>
        <v>0</v>
      </c>
      <c r="T19" s="139"/>
      <c r="U19" s="105"/>
      <c r="V19" s="136"/>
      <c r="W19" s="68">
        <f t="shared" si="7"/>
        <v>0</v>
      </c>
      <c r="X19" s="151">
        <f ca="1">IF($X$12="NOT IN USE", 0, 1-SUM(Y19:AQ19))</f>
        <v>0</v>
      </c>
      <c r="Y19" s="103"/>
      <c r="Z19" s="103"/>
      <c r="AA19" s="103"/>
      <c r="AB19" s="103"/>
      <c r="AC19" s="103"/>
      <c r="AD19" s="103"/>
      <c r="AE19" s="103"/>
      <c r="AF19" s="103"/>
      <c r="AG19" s="103"/>
      <c r="AH19" s="103"/>
      <c r="AI19" s="103"/>
      <c r="AJ19" s="103"/>
      <c r="AK19" s="103"/>
      <c r="AL19" s="103"/>
      <c r="AM19" s="103"/>
      <c r="AN19" s="103"/>
      <c r="AO19" s="103"/>
      <c r="AP19" s="103"/>
      <c r="AQ19" s="103"/>
      <c r="AR19" s="68">
        <f t="shared" ca="1" si="9"/>
        <v>0</v>
      </c>
      <c r="AS19" s="68">
        <f t="shared" ca="1" si="10"/>
        <v>0</v>
      </c>
    </row>
    <row r="20" spans="1:45" x14ac:dyDescent="0.3">
      <c r="A20" s="132">
        <f>ROWS($12:20)-1</f>
        <v>8</v>
      </c>
      <c r="B20" s="130"/>
      <c r="C20" s="75"/>
      <c r="D20" s="143"/>
      <c r="E20" s="77"/>
      <c r="F20" s="103"/>
      <c r="G20" s="103"/>
      <c r="H20" s="103"/>
      <c r="I20" s="103"/>
      <c r="J20" s="103"/>
      <c r="K20" s="103"/>
      <c r="L20" s="103"/>
      <c r="M20" s="103"/>
      <c r="N20" s="103"/>
      <c r="O20" s="103"/>
      <c r="P20" s="103"/>
      <c r="Q20" s="103"/>
      <c r="R20" s="110"/>
      <c r="S20" s="68">
        <f t="shared" si="6"/>
        <v>0</v>
      </c>
      <c r="T20" s="139"/>
      <c r="U20" s="105"/>
      <c r="V20" s="136"/>
      <c r="W20" s="68">
        <f t="shared" si="7"/>
        <v>0</v>
      </c>
      <c r="X20" s="151">
        <f t="shared" ca="1" si="8"/>
        <v>0</v>
      </c>
      <c r="Y20" s="103"/>
      <c r="Z20" s="103"/>
      <c r="AA20" s="103"/>
      <c r="AB20" s="103"/>
      <c r="AC20" s="103"/>
      <c r="AD20" s="103"/>
      <c r="AE20" s="103"/>
      <c r="AF20" s="103"/>
      <c r="AG20" s="103"/>
      <c r="AH20" s="103"/>
      <c r="AI20" s="103"/>
      <c r="AJ20" s="103"/>
      <c r="AK20" s="103"/>
      <c r="AL20" s="103"/>
      <c r="AM20" s="103"/>
      <c r="AN20" s="103"/>
      <c r="AO20" s="103"/>
      <c r="AP20" s="103"/>
      <c r="AQ20" s="103"/>
      <c r="AR20" s="68">
        <f t="shared" ca="1" si="9"/>
        <v>0</v>
      </c>
      <c r="AS20" s="68">
        <f t="shared" ca="1" si="10"/>
        <v>0</v>
      </c>
    </row>
    <row r="21" spans="1:45" x14ac:dyDescent="0.3">
      <c r="A21" s="132">
        <f>ROWS($12:21)-1</f>
        <v>9</v>
      </c>
      <c r="B21" s="130"/>
      <c r="C21" s="75"/>
      <c r="D21" s="143"/>
      <c r="E21" s="77"/>
      <c r="F21" s="103"/>
      <c r="G21" s="103"/>
      <c r="H21" s="103"/>
      <c r="I21" s="103"/>
      <c r="J21" s="103"/>
      <c r="K21" s="103"/>
      <c r="L21" s="103"/>
      <c r="M21" s="103"/>
      <c r="N21" s="103"/>
      <c r="O21" s="103"/>
      <c r="P21" s="103"/>
      <c r="Q21" s="103"/>
      <c r="R21" s="110"/>
      <c r="S21" s="68">
        <f t="shared" si="6"/>
        <v>0</v>
      </c>
      <c r="T21" s="139"/>
      <c r="U21" s="105"/>
      <c r="V21" s="136"/>
      <c r="W21" s="68">
        <f t="shared" si="7"/>
        <v>0</v>
      </c>
      <c r="X21" s="151">
        <f t="shared" ca="1" si="8"/>
        <v>0</v>
      </c>
      <c r="Y21" s="103"/>
      <c r="Z21" s="103"/>
      <c r="AA21" s="103"/>
      <c r="AB21" s="103"/>
      <c r="AC21" s="103"/>
      <c r="AD21" s="103"/>
      <c r="AE21" s="103"/>
      <c r="AF21" s="103"/>
      <c r="AG21" s="103"/>
      <c r="AH21" s="103"/>
      <c r="AI21" s="103"/>
      <c r="AJ21" s="103"/>
      <c r="AK21" s="103"/>
      <c r="AL21" s="103"/>
      <c r="AM21" s="103"/>
      <c r="AN21" s="103"/>
      <c r="AO21" s="103"/>
      <c r="AP21" s="103"/>
      <c r="AQ21" s="103"/>
      <c r="AR21" s="68">
        <f t="shared" ca="1" si="9"/>
        <v>0</v>
      </c>
      <c r="AS21" s="68">
        <f t="shared" ca="1" si="10"/>
        <v>0</v>
      </c>
    </row>
    <row r="22" spans="1:45" x14ac:dyDescent="0.3">
      <c r="A22" s="132">
        <f>ROWS($12:22)-1</f>
        <v>10</v>
      </c>
      <c r="B22" s="133"/>
      <c r="C22" s="141"/>
      <c r="D22" s="143"/>
      <c r="E22" s="77"/>
      <c r="F22" s="103"/>
      <c r="G22" s="103"/>
      <c r="H22" s="103"/>
      <c r="I22" s="103"/>
      <c r="J22" s="103"/>
      <c r="K22" s="103"/>
      <c r="L22" s="103"/>
      <c r="M22" s="103"/>
      <c r="N22" s="103"/>
      <c r="O22" s="103"/>
      <c r="P22" s="103"/>
      <c r="Q22" s="103"/>
      <c r="R22" s="110"/>
      <c r="S22" s="68">
        <f t="shared" si="6"/>
        <v>0</v>
      </c>
      <c r="T22" s="139"/>
      <c r="U22" s="105"/>
      <c r="V22" s="136"/>
      <c r="W22" s="68">
        <f t="shared" si="7"/>
        <v>0</v>
      </c>
      <c r="X22" s="151">
        <f t="shared" ca="1" si="8"/>
        <v>0</v>
      </c>
      <c r="Y22" s="103"/>
      <c r="Z22" s="103"/>
      <c r="AA22" s="103"/>
      <c r="AB22" s="103"/>
      <c r="AC22" s="103"/>
      <c r="AD22" s="103"/>
      <c r="AE22" s="103"/>
      <c r="AF22" s="103"/>
      <c r="AG22" s="103"/>
      <c r="AH22" s="103"/>
      <c r="AI22" s="103"/>
      <c r="AJ22" s="103"/>
      <c r="AK22" s="103"/>
      <c r="AL22" s="103"/>
      <c r="AM22" s="103"/>
      <c r="AN22" s="103"/>
      <c r="AO22" s="103"/>
      <c r="AP22" s="103"/>
      <c r="AQ22" s="103"/>
      <c r="AR22" s="68">
        <f t="shared" ca="1" si="9"/>
        <v>0</v>
      </c>
      <c r="AS22" s="68">
        <f t="shared" ca="1" si="10"/>
        <v>0</v>
      </c>
    </row>
    <row r="23" spans="1:45" x14ac:dyDescent="0.3">
      <c r="A23" s="132">
        <f>ROWS($12:23)-1</f>
        <v>11</v>
      </c>
      <c r="B23" s="94">
        <f ca="1">OFFSET(house_anchor,ROWS($23:23),-1)</f>
        <v>0</v>
      </c>
      <c r="C23" s="142">
        <f ca="1">OFFSET(house_anchor,ROWS($23:23),0)</f>
        <v>0</v>
      </c>
      <c r="D23" s="144"/>
      <c r="E23" s="77"/>
      <c r="F23" s="103"/>
      <c r="G23" s="103"/>
      <c r="H23" s="103"/>
      <c r="I23" s="103"/>
      <c r="J23" s="103"/>
      <c r="K23" s="103"/>
      <c r="L23" s="103"/>
      <c r="M23" s="103"/>
      <c r="N23" s="103"/>
      <c r="O23" s="103"/>
      <c r="P23" s="103"/>
      <c r="Q23" s="103"/>
      <c r="R23" s="110"/>
      <c r="S23" s="68">
        <f t="shared" si="6"/>
        <v>0</v>
      </c>
      <c r="T23" s="139"/>
      <c r="U23" s="105"/>
      <c r="V23" s="136"/>
      <c r="W23" s="68">
        <f t="shared" si="7"/>
        <v>0</v>
      </c>
      <c r="X23" s="151">
        <f t="shared" ca="1" si="8"/>
        <v>0</v>
      </c>
      <c r="Y23" s="103"/>
      <c r="Z23" s="103"/>
      <c r="AA23" s="103"/>
      <c r="AB23" s="103"/>
      <c r="AC23" s="103"/>
      <c r="AD23" s="103"/>
      <c r="AE23" s="103"/>
      <c r="AF23" s="103"/>
      <c r="AG23" s="103"/>
      <c r="AH23" s="103"/>
      <c r="AI23" s="103"/>
      <c r="AJ23" s="103"/>
      <c r="AK23" s="103"/>
      <c r="AL23" s="103"/>
      <c r="AM23" s="103"/>
      <c r="AN23" s="103"/>
      <c r="AO23" s="103"/>
      <c r="AP23" s="103"/>
      <c r="AQ23" s="103"/>
      <c r="AR23" s="68">
        <f t="shared" ca="1" si="9"/>
        <v>0</v>
      </c>
      <c r="AS23" s="68">
        <f t="shared" ca="1" si="10"/>
        <v>0</v>
      </c>
    </row>
    <row r="24" spans="1:45" x14ac:dyDescent="0.3">
      <c r="A24" s="132">
        <f>ROWS($12:24)-1</f>
        <v>12</v>
      </c>
      <c r="B24" s="94">
        <f ca="1">OFFSET(house_anchor,ROWS($23:24),-1)</f>
        <v>0</v>
      </c>
      <c r="C24" s="142">
        <f ca="1">OFFSET(house_anchor,ROWS($23:24),0)</f>
        <v>0</v>
      </c>
      <c r="D24" s="144"/>
      <c r="E24" s="77"/>
      <c r="F24" s="103"/>
      <c r="G24" s="103"/>
      <c r="H24" s="103"/>
      <c r="I24" s="103"/>
      <c r="J24" s="103"/>
      <c r="K24" s="103"/>
      <c r="L24" s="103"/>
      <c r="M24" s="103"/>
      <c r="N24" s="103"/>
      <c r="O24" s="103"/>
      <c r="P24" s="103"/>
      <c r="Q24" s="103"/>
      <c r="R24" s="110"/>
      <c r="S24" s="68">
        <f t="shared" si="6"/>
        <v>0</v>
      </c>
      <c r="T24" s="139"/>
      <c r="U24" s="105"/>
      <c r="V24" s="136"/>
      <c r="W24" s="68">
        <f t="shared" si="7"/>
        <v>0</v>
      </c>
      <c r="X24" s="151">
        <f t="shared" ca="1" si="8"/>
        <v>0</v>
      </c>
      <c r="Y24" s="103"/>
      <c r="Z24" s="103"/>
      <c r="AA24" s="103"/>
      <c r="AB24" s="103"/>
      <c r="AC24" s="103"/>
      <c r="AD24" s="103"/>
      <c r="AE24" s="103"/>
      <c r="AF24" s="103"/>
      <c r="AG24" s="103"/>
      <c r="AH24" s="103"/>
      <c r="AI24" s="103"/>
      <c r="AJ24" s="103"/>
      <c r="AK24" s="103"/>
      <c r="AL24" s="103"/>
      <c r="AM24" s="103"/>
      <c r="AN24" s="103"/>
      <c r="AO24" s="103"/>
      <c r="AP24" s="103"/>
      <c r="AQ24" s="103"/>
      <c r="AR24" s="68">
        <f t="shared" ca="1" si="9"/>
        <v>0</v>
      </c>
      <c r="AS24" s="68">
        <f t="shared" ca="1" si="10"/>
        <v>0</v>
      </c>
    </row>
    <row r="25" spans="1:45" x14ac:dyDescent="0.3">
      <c r="A25" s="132">
        <f>ROWS($12:25)-1</f>
        <v>13</v>
      </c>
      <c r="B25" s="94">
        <f ca="1">OFFSET(house_anchor,ROWS($23:25),-1)</f>
        <v>0</v>
      </c>
      <c r="C25" s="142">
        <f ca="1">OFFSET(house_anchor,ROWS($23:25),0)</f>
        <v>0</v>
      </c>
      <c r="D25" s="144"/>
      <c r="E25" s="77"/>
      <c r="F25" s="103"/>
      <c r="G25" s="103"/>
      <c r="H25" s="103"/>
      <c r="I25" s="103"/>
      <c r="J25" s="103"/>
      <c r="K25" s="103"/>
      <c r="L25" s="103"/>
      <c r="M25" s="103"/>
      <c r="N25" s="103"/>
      <c r="O25" s="103"/>
      <c r="P25" s="103"/>
      <c r="Q25" s="103"/>
      <c r="R25" s="110"/>
      <c r="S25" s="68">
        <f t="shared" si="6"/>
        <v>0</v>
      </c>
      <c r="T25" s="139"/>
      <c r="U25" s="105"/>
      <c r="V25" s="136"/>
      <c r="W25" s="68">
        <f t="shared" si="7"/>
        <v>0</v>
      </c>
      <c r="X25" s="151">
        <f t="shared" ca="1" si="8"/>
        <v>0</v>
      </c>
      <c r="Y25" s="103"/>
      <c r="Z25" s="103"/>
      <c r="AA25" s="103"/>
      <c r="AB25" s="103"/>
      <c r="AC25" s="103"/>
      <c r="AD25" s="103"/>
      <c r="AE25" s="103"/>
      <c r="AF25" s="103"/>
      <c r="AG25" s="103"/>
      <c r="AH25" s="103"/>
      <c r="AI25" s="103"/>
      <c r="AJ25" s="103"/>
      <c r="AK25" s="103"/>
      <c r="AL25" s="103"/>
      <c r="AM25" s="103"/>
      <c r="AN25" s="103"/>
      <c r="AO25" s="103"/>
      <c r="AP25" s="103"/>
      <c r="AQ25" s="103"/>
      <c r="AR25" s="68">
        <f t="shared" ca="1" si="9"/>
        <v>0</v>
      </c>
      <c r="AS25" s="68">
        <f t="shared" ca="1" si="10"/>
        <v>0</v>
      </c>
    </row>
    <row r="26" spans="1:45" x14ac:dyDescent="0.3">
      <c r="A26" s="132">
        <f>ROWS($12:26)-1</f>
        <v>14</v>
      </c>
      <c r="B26" s="94">
        <f ca="1">OFFSET(house_anchor,ROWS($23:26),-1)</f>
        <v>0</v>
      </c>
      <c r="C26" s="142">
        <f ca="1">OFFSET(house_anchor,ROWS($23:26),0)</f>
        <v>0</v>
      </c>
      <c r="D26" s="144"/>
      <c r="E26" s="77"/>
      <c r="F26" s="103"/>
      <c r="G26" s="103"/>
      <c r="H26" s="103"/>
      <c r="I26" s="103"/>
      <c r="J26" s="103"/>
      <c r="K26" s="103"/>
      <c r="L26" s="103"/>
      <c r="M26" s="103"/>
      <c r="N26" s="103"/>
      <c r="O26" s="103"/>
      <c r="P26" s="103"/>
      <c r="Q26" s="103"/>
      <c r="R26" s="110"/>
      <c r="S26" s="68">
        <f t="shared" si="6"/>
        <v>0</v>
      </c>
      <c r="T26" s="139"/>
      <c r="U26" s="105"/>
      <c r="V26" s="136"/>
      <c r="W26" s="68">
        <f t="shared" si="7"/>
        <v>0</v>
      </c>
      <c r="X26" s="151">
        <f t="shared" ca="1" si="8"/>
        <v>0</v>
      </c>
      <c r="Y26" s="103"/>
      <c r="Z26" s="103"/>
      <c r="AA26" s="103"/>
      <c r="AB26" s="103"/>
      <c r="AC26" s="103"/>
      <c r="AD26" s="103"/>
      <c r="AE26" s="103"/>
      <c r="AF26" s="103"/>
      <c r="AG26" s="103"/>
      <c r="AH26" s="103"/>
      <c r="AI26" s="103"/>
      <c r="AJ26" s="103"/>
      <c r="AK26" s="103"/>
      <c r="AL26" s="103"/>
      <c r="AM26" s="103"/>
      <c r="AN26" s="103"/>
      <c r="AO26" s="103"/>
      <c r="AP26" s="103"/>
      <c r="AQ26" s="103"/>
      <c r="AR26" s="68">
        <f t="shared" ca="1" si="9"/>
        <v>0</v>
      </c>
      <c r="AS26" s="68">
        <f t="shared" ca="1" si="10"/>
        <v>0</v>
      </c>
    </row>
    <row r="27" spans="1:45" x14ac:dyDescent="0.3">
      <c r="A27" s="132">
        <f>ROWS($12:27)-1</f>
        <v>15</v>
      </c>
      <c r="B27" s="94">
        <f ca="1">OFFSET(house_anchor,ROWS($23:27),-1)</f>
        <v>0</v>
      </c>
      <c r="C27" s="142">
        <f ca="1">OFFSET(house_anchor,ROWS($23:27),0)</f>
        <v>0</v>
      </c>
      <c r="D27" s="144"/>
      <c r="E27" s="77"/>
      <c r="F27" s="103"/>
      <c r="G27" s="103"/>
      <c r="H27" s="103"/>
      <c r="I27" s="103"/>
      <c r="J27" s="103"/>
      <c r="K27" s="103"/>
      <c r="L27" s="103"/>
      <c r="M27" s="103"/>
      <c r="N27" s="103"/>
      <c r="O27" s="103"/>
      <c r="P27" s="103"/>
      <c r="Q27" s="103"/>
      <c r="R27" s="110"/>
      <c r="S27" s="68">
        <f t="shared" si="6"/>
        <v>0</v>
      </c>
      <c r="T27" s="139"/>
      <c r="U27" s="105"/>
      <c r="V27" s="136"/>
      <c r="W27" s="68">
        <f t="shared" si="7"/>
        <v>0</v>
      </c>
      <c r="X27" s="151">
        <f t="shared" ca="1" si="8"/>
        <v>0</v>
      </c>
      <c r="Y27" s="103"/>
      <c r="Z27" s="103"/>
      <c r="AA27" s="103"/>
      <c r="AB27" s="103"/>
      <c r="AC27" s="103"/>
      <c r="AD27" s="103"/>
      <c r="AE27" s="103"/>
      <c r="AF27" s="103"/>
      <c r="AG27" s="103"/>
      <c r="AH27" s="103"/>
      <c r="AI27" s="103"/>
      <c r="AJ27" s="103"/>
      <c r="AK27" s="103"/>
      <c r="AL27" s="103"/>
      <c r="AM27" s="103"/>
      <c r="AN27" s="103"/>
      <c r="AO27" s="103"/>
      <c r="AP27" s="103"/>
      <c r="AQ27" s="103"/>
      <c r="AR27" s="68">
        <f t="shared" ca="1" si="9"/>
        <v>0</v>
      </c>
      <c r="AS27" s="68">
        <f t="shared" ca="1" si="10"/>
        <v>0</v>
      </c>
    </row>
    <row r="28" spans="1:45" x14ac:dyDescent="0.3">
      <c r="A28" s="132">
        <f>ROWS($12:28)-1</f>
        <v>16</v>
      </c>
      <c r="B28" s="94">
        <f ca="1">OFFSET(house_anchor,ROWS($23:28),-1)</f>
        <v>0</v>
      </c>
      <c r="C28" s="142">
        <f ca="1">OFFSET(house_anchor,ROWS($23:28),0)</f>
        <v>0</v>
      </c>
      <c r="D28" s="144"/>
      <c r="E28" s="77"/>
      <c r="F28" s="103"/>
      <c r="G28" s="103"/>
      <c r="H28" s="103"/>
      <c r="I28" s="103"/>
      <c r="J28" s="103"/>
      <c r="K28" s="103"/>
      <c r="L28" s="103"/>
      <c r="M28" s="103"/>
      <c r="N28" s="103"/>
      <c r="O28" s="103"/>
      <c r="P28" s="103"/>
      <c r="Q28" s="103"/>
      <c r="R28" s="110"/>
      <c r="S28" s="68">
        <f t="shared" si="6"/>
        <v>0</v>
      </c>
      <c r="T28" s="139"/>
      <c r="U28" s="105"/>
      <c r="V28" s="136"/>
      <c r="W28" s="68">
        <f>IF($U28=0,0,ROUND(+$V28/$U28*$S28,0))</f>
        <v>0</v>
      </c>
      <c r="X28" s="151">
        <f t="shared" ca="1" si="8"/>
        <v>0</v>
      </c>
      <c r="Y28" s="103"/>
      <c r="Z28" s="103"/>
      <c r="AA28" s="103"/>
      <c r="AB28" s="103"/>
      <c r="AC28" s="103"/>
      <c r="AD28" s="103"/>
      <c r="AE28" s="103"/>
      <c r="AF28" s="103"/>
      <c r="AG28" s="103"/>
      <c r="AH28" s="103"/>
      <c r="AI28" s="103"/>
      <c r="AJ28" s="103"/>
      <c r="AK28" s="103"/>
      <c r="AL28" s="103"/>
      <c r="AM28" s="103"/>
      <c r="AN28" s="103"/>
      <c r="AO28" s="103"/>
      <c r="AP28" s="103"/>
      <c r="AQ28" s="103"/>
      <c r="AR28" s="68">
        <f t="shared" ca="1" si="9"/>
        <v>0</v>
      </c>
      <c r="AS28" s="68">
        <f t="shared" ca="1" si="10"/>
        <v>0</v>
      </c>
    </row>
    <row r="29" spans="1:45" x14ac:dyDescent="0.3">
      <c r="A29" s="132">
        <f>ROWS($12:29)-1</f>
        <v>17</v>
      </c>
      <c r="B29" s="94">
        <f ca="1">OFFSET(house_anchor,ROWS($23:29),-1)</f>
        <v>0</v>
      </c>
      <c r="C29" s="142">
        <f ca="1">OFFSET(house_anchor,ROWS($23:29),0)</f>
        <v>0</v>
      </c>
      <c r="D29" s="144"/>
      <c r="E29" s="77"/>
      <c r="F29" s="103"/>
      <c r="G29" s="103"/>
      <c r="H29" s="103"/>
      <c r="I29" s="103"/>
      <c r="J29" s="103"/>
      <c r="K29" s="103"/>
      <c r="L29" s="103"/>
      <c r="M29" s="103"/>
      <c r="N29" s="103"/>
      <c r="O29" s="103"/>
      <c r="P29" s="103"/>
      <c r="Q29" s="103"/>
      <c r="R29" s="110"/>
      <c r="S29" s="68">
        <f t="shared" si="6"/>
        <v>0</v>
      </c>
      <c r="T29" s="139"/>
      <c r="U29" s="105"/>
      <c r="V29" s="136"/>
      <c r="W29" s="68">
        <f t="shared" si="7"/>
        <v>0</v>
      </c>
      <c r="X29" s="151">
        <f t="shared" ca="1" si="8"/>
        <v>0</v>
      </c>
      <c r="Y29" s="103"/>
      <c r="Z29" s="103"/>
      <c r="AA29" s="103"/>
      <c r="AB29" s="103"/>
      <c r="AC29" s="103"/>
      <c r="AD29" s="103"/>
      <c r="AE29" s="103"/>
      <c r="AF29" s="103"/>
      <c r="AG29" s="103"/>
      <c r="AH29" s="103"/>
      <c r="AI29" s="103"/>
      <c r="AJ29" s="103"/>
      <c r="AK29" s="103"/>
      <c r="AL29" s="103"/>
      <c r="AM29" s="103"/>
      <c r="AN29" s="103"/>
      <c r="AO29" s="103"/>
      <c r="AP29" s="103"/>
      <c r="AQ29" s="103"/>
      <c r="AR29" s="68">
        <f t="shared" ca="1" si="9"/>
        <v>0</v>
      </c>
      <c r="AS29" s="68">
        <f t="shared" ca="1" si="10"/>
        <v>0</v>
      </c>
    </row>
    <row r="30" spans="1:45" x14ac:dyDescent="0.3">
      <c r="A30" s="132">
        <f>ROWS($12:30)-1</f>
        <v>18</v>
      </c>
      <c r="B30" s="94">
        <f ca="1">OFFSET(house_anchor,ROWS($23:30),-1)</f>
        <v>0</v>
      </c>
      <c r="C30" s="142">
        <f ca="1">OFFSET(house_anchor,ROWS($23:30),0)</f>
        <v>0</v>
      </c>
      <c r="D30" s="144"/>
      <c r="E30" s="77"/>
      <c r="F30" s="103"/>
      <c r="G30" s="103"/>
      <c r="H30" s="103"/>
      <c r="I30" s="103"/>
      <c r="J30" s="103"/>
      <c r="K30" s="103"/>
      <c r="L30" s="103"/>
      <c r="M30" s="103"/>
      <c r="N30" s="103"/>
      <c r="O30" s="103"/>
      <c r="P30" s="103"/>
      <c r="Q30" s="103"/>
      <c r="R30" s="110"/>
      <c r="S30" s="68">
        <f t="shared" si="6"/>
        <v>0</v>
      </c>
      <c r="T30" s="139"/>
      <c r="U30" s="105"/>
      <c r="V30" s="136"/>
      <c r="W30" s="68">
        <f t="shared" si="7"/>
        <v>0</v>
      </c>
      <c r="X30" s="151">
        <f t="shared" ca="1" si="8"/>
        <v>0</v>
      </c>
      <c r="Y30" s="103"/>
      <c r="Z30" s="103"/>
      <c r="AA30" s="103"/>
      <c r="AB30" s="103"/>
      <c r="AC30" s="103"/>
      <c r="AD30" s="103"/>
      <c r="AE30" s="103"/>
      <c r="AF30" s="103"/>
      <c r="AG30" s="103"/>
      <c r="AH30" s="103"/>
      <c r="AI30" s="103"/>
      <c r="AJ30" s="103"/>
      <c r="AK30" s="103"/>
      <c r="AL30" s="103"/>
      <c r="AM30" s="103"/>
      <c r="AN30" s="103"/>
      <c r="AO30" s="103"/>
      <c r="AP30" s="103"/>
      <c r="AQ30" s="103"/>
      <c r="AR30" s="68">
        <f t="shared" ca="1" si="9"/>
        <v>0</v>
      </c>
      <c r="AS30" s="68">
        <f t="shared" ca="1" si="10"/>
        <v>0</v>
      </c>
    </row>
    <row r="31" spans="1:45" x14ac:dyDescent="0.3">
      <c r="A31" s="132">
        <f>ROWS($12:31)-1</f>
        <v>19</v>
      </c>
      <c r="B31" s="94">
        <f ca="1">OFFSET(house_anchor,ROWS($23:31),-1)</f>
        <v>0</v>
      </c>
      <c r="C31" s="142">
        <f ca="1">OFFSET(house_anchor,ROWS($23:31),0)</f>
        <v>0</v>
      </c>
      <c r="D31" s="144"/>
      <c r="E31" s="77"/>
      <c r="F31" s="103"/>
      <c r="G31" s="103"/>
      <c r="H31" s="103"/>
      <c r="I31" s="103"/>
      <c r="J31" s="103"/>
      <c r="K31" s="103"/>
      <c r="L31" s="103"/>
      <c r="M31" s="103"/>
      <c r="N31" s="103"/>
      <c r="O31" s="103"/>
      <c r="P31" s="103"/>
      <c r="Q31" s="103"/>
      <c r="R31" s="110"/>
      <c r="S31" s="68">
        <f t="shared" si="6"/>
        <v>0</v>
      </c>
      <c r="T31" s="139"/>
      <c r="U31" s="105"/>
      <c r="V31" s="136"/>
      <c r="W31" s="68">
        <f t="shared" si="7"/>
        <v>0</v>
      </c>
      <c r="X31" s="151">
        <f t="shared" ca="1" si="8"/>
        <v>0</v>
      </c>
      <c r="Y31" s="103"/>
      <c r="Z31" s="103"/>
      <c r="AA31" s="103"/>
      <c r="AB31" s="103"/>
      <c r="AC31" s="103"/>
      <c r="AD31" s="103"/>
      <c r="AE31" s="103"/>
      <c r="AF31" s="103"/>
      <c r="AG31" s="103"/>
      <c r="AH31" s="103"/>
      <c r="AI31" s="103"/>
      <c r="AJ31" s="103"/>
      <c r="AK31" s="103"/>
      <c r="AL31" s="103"/>
      <c r="AM31" s="103"/>
      <c r="AN31" s="103"/>
      <c r="AO31" s="103"/>
      <c r="AP31" s="103"/>
      <c r="AQ31" s="103"/>
      <c r="AR31" s="68">
        <f t="shared" ca="1" si="9"/>
        <v>0</v>
      </c>
      <c r="AS31" s="68">
        <f t="shared" ca="1" si="10"/>
        <v>0</v>
      </c>
    </row>
    <row r="32" spans="1:45" x14ac:dyDescent="0.3">
      <c r="A32" s="132">
        <f>ROWS($12:32)-1</f>
        <v>20</v>
      </c>
      <c r="B32" s="94">
        <f ca="1">OFFSET(house_anchor,ROWS($23:32),-1)</f>
        <v>0</v>
      </c>
      <c r="C32" s="142">
        <f ca="1">OFFSET(house_anchor,ROWS($23:32),0)</f>
        <v>0</v>
      </c>
      <c r="D32" s="144"/>
      <c r="E32" s="77"/>
      <c r="F32" s="103"/>
      <c r="G32" s="103"/>
      <c r="H32" s="103"/>
      <c r="I32" s="103"/>
      <c r="J32" s="103"/>
      <c r="K32" s="103"/>
      <c r="L32" s="103"/>
      <c r="M32" s="103"/>
      <c r="N32" s="103"/>
      <c r="O32" s="103"/>
      <c r="P32" s="103"/>
      <c r="Q32" s="103"/>
      <c r="R32" s="110"/>
      <c r="S32" s="68">
        <f t="shared" ref="S32:S37" si="11">SUM(E32:R32)</f>
        <v>0</v>
      </c>
      <c r="T32" s="139"/>
      <c r="U32" s="105"/>
      <c r="V32" s="136"/>
      <c r="W32" s="68">
        <f t="shared" si="7"/>
        <v>0</v>
      </c>
      <c r="X32" s="151">
        <f t="shared" ca="1" si="8"/>
        <v>0</v>
      </c>
      <c r="Y32" s="103"/>
      <c r="Z32" s="103"/>
      <c r="AA32" s="103"/>
      <c r="AB32" s="103"/>
      <c r="AC32" s="103"/>
      <c r="AD32" s="103"/>
      <c r="AE32" s="103"/>
      <c r="AF32" s="103"/>
      <c r="AG32" s="103"/>
      <c r="AH32" s="103"/>
      <c r="AI32" s="103"/>
      <c r="AJ32" s="103"/>
      <c r="AK32" s="103"/>
      <c r="AL32" s="103"/>
      <c r="AM32" s="103"/>
      <c r="AN32" s="103"/>
      <c r="AO32" s="103"/>
      <c r="AP32" s="103"/>
      <c r="AQ32" s="103"/>
      <c r="AR32" s="68">
        <f t="shared" ca="1" si="9"/>
        <v>0</v>
      </c>
      <c r="AS32" s="68">
        <f t="shared" ca="1" si="10"/>
        <v>0</v>
      </c>
    </row>
    <row r="33" spans="1:45" x14ac:dyDescent="0.3">
      <c r="A33" s="132">
        <f>ROWS($12:33)-1</f>
        <v>21</v>
      </c>
      <c r="B33" s="94">
        <f ca="1">OFFSET(house_anchor,ROWS($23:33),-1)</f>
        <v>0</v>
      </c>
      <c r="C33" s="142">
        <f ca="1">OFFSET(house_anchor,ROWS($23:33),0)</f>
        <v>0</v>
      </c>
      <c r="D33" s="144"/>
      <c r="E33" s="77"/>
      <c r="F33" s="103"/>
      <c r="G33" s="103"/>
      <c r="H33" s="103"/>
      <c r="I33" s="103"/>
      <c r="J33" s="103"/>
      <c r="K33" s="103"/>
      <c r="L33" s="103"/>
      <c r="M33" s="103"/>
      <c r="N33" s="103"/>
      <c r="O33" s="103"/>
      <c r="P33" s="103"/>
      <c r="Q33" s="103"/>
      <c r="R33" s="110"/>
      <c r="S33" s="68">
        <f t="shared" si="11"/>
        <v>0</v>
      </c>
      <c r="T33" s="139"/>
      <c r="U33" s="105"/>
      <c r="V33" s="136"/>
      <c r="W33" s="68">
        <f t="shared" si="7"/>
        <v>0</v>
      </c>
      <c r="X33" s="151">
        <f t="shared" ca="1" si="8"/>
        <v>0</v>
      </c>
      <c r="Y33" s="103"/>
      <c r="Z33" s="103"/>
      <c r="AA33" s="103"/>
      <c r="AB33" s="103"/>
      <c r="AC33" s="103"/>
      <c r="AD33" s="103"/>
      <c r="AE33" s="103"/>
      <c r="AF33" s="103"/>
      <c r="AG33" s="103"/>
      <c r="AH33" s="103"/>
      <c r="AI33" s="103"/>
      <c r="AJ33" s="103"/>
      <c r="AK33" s="103"/>
      <c r="AL33" s="103"/>
      <c r="AM33" s="103"/>
      <c r="AN33" s="103"/>
      <c r="AO33" s="103"/>
      <c r="AP33" s="103"/>
      <c r="AQ33" s="103"/>
      <c r="AR33" s="68">
        <f t="shared" ca="1" si="9"/>
        <v>0</v>
      </c>
      <c r="AS33" s="68">
        <f t="shared" ca="1" si="10"/>
        <v>0</v>
      </c>
    </row>
    <row r="34" spans="1:45" x14ac:dyDescent="0.3">
      <c r="A34" s="132">
        <f>ROWS($12:34)-1</f>
        <v>22</v>
      </c>
      <c r="B34" s="94">
        <f ca="1">OFFSET(house_anchor,ROWS($23:34),-1)</f>
        <v>0</v>
      </c>
      <c r="C34" s="142">
        <f ca="1">OFFSET(house_anchor,ROWS($23:34),0)</f>
        <v>0</v>
      </c>
      <c r="D34" s="144"/>
      <c r="E34" s="77"/>
      <c r="F34" s="103"/>
      <c r="G34" s="103"/>
      <c r="H34" s="103"/>
      <c r="I34" s="103"/>
      <c r="J34" s="103"/>
      <c r="K34" s="103"/>
      <c r="L34" s="103"/>
      <c r="M34" s="103"/>
      <c r="N34" s="103"/>
      <c r="O34" s="103"/>
      <c r="P34" s="103"/>
      <c r="Q34" s="103"/>
      <c r="R34" s="110"/>
      <c r="S34" s="68">
        <f t="shared" si="11"/>
        <v>0</v>
      </c>
      <c r="T34" s="139"/>
      <c r="U34" s="105"/>
      <c r="V34" s="136"/>
      <c r="W34" s="68">
        <f t="shared" si="7"/>
        <v>0</v>
      </c>
      <c r="X34" s="151">
        <f t="shared" ca="1" si="8"/>
        <v>0</v>
      </c>
      <c r="Y34" s="103"/>
      <c r="Z34" s="103"/>
      <c r="AA34" s="103"/>
      <c r="AB34" s="103"/>
      <c r="AC34" s="103"/>
      <c r="AD34" s="103"/>
      <c r="AE34" s="103"/>
      <c r="AF34" s="103"/>
      <c r="AG34" s="103"/>
      <c r="AH34" s="103"/>
      <c r="AI34" s="103"/>
      <c r="AJ34" s="103"/>
      <c r="AK34" s="103"/>
      <c r="AL34" s="103"/>
      <c r="AM34" s="103"/>
      <c r="AN34" s="103"/>
      <c r="AO34" s="103"/>
      <c r="AP34" s="103"/>
      <c r="AQ34" s="103"/>
      <c r="AR34" s="68">
        <f t="shared" ca="1" si="9"/>
        <v>0</v>
      </c>
      <c r="AS34" s="68">
        <f t="shared" ca="1" si="10"/>
        <v>0</v>
      </c>
    </row>
    <row r="35" spans="1:45" x14ac:dyDescent="0.3">
      <c r="A35" s="132">
        <f>ROWS($12:35)-1</f>
        <v>23</v>
      </c>
      <c r="B35" s="94">
        <f ca="1">OFFSET(house_anchor,ROWS($23:35),-1)</f>
        <v>0</v>
      </c>
      <c r="C35" s="142">
        <f ca="1">OFFSET(house_anchor,ROWS($23:35),0)</f>
        <v>0</v>
      </c>
      <c r="D35" s="144"/>
      <c r="E35" s="77"/>
      <c r="F35" s="103"/>
      <c r="G35" s="103"/>
      <c r="H35" s="103"/>
      <c r="I35" s="103"/>
      <c r="J35" s="103"/>
      <c r="K35" s="103"/>
      <c r="L35" s="103"/>
      <c r="M35" s="103"/>
      <c r="N35" s="103"/>
      <c r="O35" s="103"/>
      <c r="P35" s="103"/>
      <c r="Q35" s="103"/>
      <c r="R35" s="110"/>
      <c r="S35" s="68">
        <f t="shared" si="11"/>
        <v>0</v>
      </c>
      <c r="T35" s="139"/>
      <c r="U35" s="105"/>
      <c r="V35" s="136"/>
      <c r="W35" s="68">
        <f t="shared" si="7"/>
        <v>0</v>
      </c>
      <c r="X35" s="151">
        <f t="shared" ca="1" si="8"/>
        <v>0</v>
      </c>
      <c r="Y35" s="103"/>
      <c r="Z35" s="103"/>
      <c r="AA35" s="103"/>
      <c r="AB35" s="103"/>
      <c r="AC35" s="103"/>
      <c r="AD35" s="103"/>
      <c r="AE35" s="103"/>
      <c r="AF35" s="103"/>
      <c r="AG35" s="103"/>
      <c r="AH35" s="103"/>
      <c r="AI35" s="103"/>
      <c r="AJ35" s="103"/>
      <c r="AK35" s="103"/>
      <c r="AL35" s="103"/>
      <c r="AM35" s="103"/>
      <c r="AN35" s="103"/>
      <c r="AO35" s="103"/>
      <c r="AP35" s="103"/>
      <c r="AQ35" s="103"/>
      <c r="AR35" s="68">
        <f t="shared" ca="1" si="9"/>
        <v>0</v>
      </c>
      <c r="AS35" s="68">
        <f t="shared" ca="1" si="10"/>
        <v>0</v>
      </c>
    </row>
    <row r="36" spans="1:45" x14ac:dyDescent="0.3">
      <c r="A36" s="132">
        <f>ROWS($12:36)-1</f>
        <v>24</v>
      </c>
      <c r="B36" s="94">
        <f ca="1">OFFSET(house_anchor,ROWS($23:36),-1)</f>
        <v>0</v>
      </c>
      <c r="C36" s="142">
        <f ca="1">OFFSET(house_anchor,ROWS($23:36),0)</f>
        <v>0</v>
      </c>
      <c r="D36" s="144"/>
      <c r="E36" s="77"/>
      <c r="F36" s="103"/>
      <c r="G36" s="103"/>
      <c r="H36" s="103"/>
      <c r="I36" s="103"/>
      <c r="J36" s="103"/>
      <c r="K36" s="103"/>
      <c r="L36" s="103"/>
      <c r="M36" s="103"/>
      <c r="N36" s="103"/>
      <c r="O36" s="103"/>
      <c r="P36" s="103"/>
      <c r="Q36" s="103"/>
      <c r="R36" s="110"/>
      <c r="S36" s="68">
        <f t="shared" si="11"/>
        <v>0</v>
      </c>
      <c r="T36" s="139"/>
      <c r="U36" s="105"/>
      <c r="V36" s="136"/>
      <c r="W36" s="68">
        <f t="shared" si="7"/>
        <v>0</v>
      </c>
      <c r="X36" s="151">
        <f t="shared" ca="1" si="8"/>
        <v>0</v>
      </c>
      <c r="Y36" s="103"/>
      <c r="Z36" s="103"/>
      <c r="AA36" s="103"/>
      <c r="AB36" s="103"/>
      <c r="AC36" s="103"/>
      <c r="AD36" s="103"/>
      <c r="AE36" s="103"/>
      <c r="AF36" s="103"/>
      <c r="AG36" s="103"/>
      <c r="AH36" s="103"/>
      <c r="AI36" s="103"/>
      <c r="AJ36" s="103"/>
      <c r="AK36" s="103"/>
      <c r="AL36" s="103"/>
      <c r="AM36" s="103"/>
      <c r="AN36" s="103"/>
      <c r="AO36" s="103"/>
      <c r="AP36" s="103"/>
      <c r="AQ36" s="103"/>
      <c r="AR36" s="68">
        <f t="shared" ca="1" si="9"/>
        <v>0</v>
      </c>
      <c r="AS36" s="68">
        <f t="shared" ca="1" si="10"/>
        <v>0</v>
      </c>
    </row>
    <row r="37" spans="1:45" x14ac:dyDescent="0.3">
      <c r="A37" s="132">
        <f>ROWS($12:37)-1</f>
        <v>25</v>
      </c>
      <c r="B37" s="94">
        <f ca="1">OFFSET(house_anchor,ROWS($23:37),-1)</f>
        <v>0</v>
      </c>
      <c r="C37" s="142">
        <f ca="1">OFFSET(house_anchor,ROWS($23:37),0)</f>
        <v>0</v>
      </c>
      <c r="D37" s="144"/>
      <c r="E37" s="77"/>
      <c r="F37" s="103"/>
      <c r="G37" s="103"/>
      <c r="H37" s="103"/>
      <c r="I37" s="103"/>
      <c r="J37" s="103"/>
      <c r="K37" s="103"/>
      <c r="L37" s="103"/>
      <c r="M37" s="103"/>
      <c r="N37" s="103"/>
      <c r="O37" s="103"/>
      <c r="P37" s="103"/>
      <c r="Q37" s="103"/>
      <c r="R37" s="110"/>
      <c r="S37" s="68">
        <f t="shared" si="11"/>
        <v>0</v>
      </c>
      <c r="T37" s="139"/>
      <c r="U37" s="105"/>
      <c r="V37" s="136"/>
      <c r="W37" s="68">
        <f t="shared" si="7"/>
        <v>0</v>
      </c>
      <c r="X37" s="151">
        <f t="shared" ca="1" si="8"/>
        <v>0</v>
      </c>
      <c r="Y37" s="103"/>
      <c r="Z37" s="103"/>
      <c r="AA37" s="103"/>
      <c r="AB37" s="103"/>
      <c r="AC37" s="103"/>
      <c r="AD37" s="103"/>
      <c r="AE37" s="103"/>
      <c r="AF37" s="103"/>
      <c r="AG37" s="103"/>
      <c r="AH37" s="103"/>
      <c r="AI37" s="103"/>
      <c r="AJ37" s="103"/>
      <c r="AK37" s="103"/>
      <c r="AL37" s="103"/>
      <c r="AM37" s="103"/>
      <c r="AN37" s="103"/>
      <c r="AO37" s="103"/>
      <c r="AP37" s="103"/>
      <c r="AQ37" s="103"/>
      <c r="AR37" s="68">
        <f t="shared" ca="1" si="9"/>
        <v>0</v>
      </c>
      <c r="AS37" s="68">
        <f t="shared" ca="1" si="10"/>
        <v>0</v>
      </c>
    </row>
    <row r="38" spans="1:45" x14ac:dyDescent="0.3">
      <c r="A38" s="132">
        <f>ROWS($12:38)-1</f>
        <v>26</v>
      </c>
      <c r="B38" s="94">
        <f ca="1">OFFSET(house_anchor,ROWS($23:38),-1)</f>
        <v>0</v>
      </c>
      <c r="C38" s="142">
        <f ca="1">OFFSET(house_anchor,ROWS($23:38),0)</f>
        <v>0</v>
      </c>
      <c r="D38" s="144"/>
      <c r="E38" s="77"/>
      <c r="F38" s="103"/>
      <c r="G38" s="103"/>
      <c r="H38" s="103"/>
      <c r="I38" s="103"/>
      <c r="J38" s="103"/>
      <c r="K38" s="103"/>
      <c r="L38" s="103"/>
      <c r="M38" s="103"/>
      <c r="N38" s="103"/>
      <c r="O38" s="103"/>
      <c r="P38" s="103"/>
      <c r="Q38" s="103"/>
      <c r="R38" s="110"/>
      <c r="S38" s="68">
        <f>SUM(E38:R38)</f>
        <v>0</v>
      </c>
      <c r="T38" s="139"/>
      <c r="U38" s="105"/>
      <c r="V38" s="136"/>
      <c r="W38" s="68">
        <f t="shared" si="7"/>
        <v>0</v>
      </c>
      <c r="X38" s="151">
        <f t="shared" ca="1" si="8"/>
        <v>0</v>
      </c>
      <c r="Y38" s="103"/>
      <c r="Z38" s="103"/>
      <c r="AA38" s="103"/>
      <c r="AB38" s="103"/>
      <c r="AC38" s="103"/>
      <c r="AD38" s="103"/>
      <c r="AE38" s="103"/>
      <c r="AF38" s="103"/>
      <c r="AG38" s="103"/>
      <c r="AH38" s="103"/>
      <c r="AI38" s="103"/>
      <c r="AJ38" s="103"/>
      <c r="AK38" s="103"/>
      <c r="AL38" s="103"/>
      <c r="AM38" s="103"/>
      <c r="AN38" s="103"/>
      <c r="AO38" s="103"/>
      <c r="AP38" s="103"/>
      <c r="AQ38" s="103"/>
      <c r="AR38" s="68">
        <f t="shared" ca="1" si="9"/>
        <v>0</v>
      </c>
      <c r="AS38" s="68">
        <f t="shared" ca="1" si="10"/>
        <v>0</v>
      </c>
    </row>
    <row r="39" spans="1:45" x14ac:dyDescent="0.3">
      <c r="A39" s="132">
        <f>ROWS($12:39)-1</f>
        <v>27</v>
      </c>
      <c r="B39" s="94">
        <f ca="1">OFFSET(house_anchor,ROWS($23:39),-1)</f>
        <v>0</v>
      </c>
      <c r="C39" s="142">
        <f ca="1">OFFSET(house_anchor,ROWS($23:39),0)</f>
        <v>0</v>
      </c>
      <c r="D39" s="144"/>
      <c r="E39" s="77"/>
      <c r="F39" s="103"/>
      <c r="G39" s="103"/>
      <c r="H39" s="103"/>
      <c r="I39" s="103"/>
      <c r="J39" s="103"/>
      <c r="K39" s="103"/>
      <c r="L39" s="103"/>
      <c r="M39" s="103"/>
      <c r="N39" s="103"/>
      <c r="O39" s="103"/>
      <c r="P39" s="103"/>
      <c r="Q39" s="103"/>
      <c r="R39" s="110"/>
      <c r="S39" s="68">
        <f>SUM(E39:R39)</f>
        <v>0</v>
      </c>
      <c r="T39" s="139"/>
      <c r="U39" s="105"/>
      <c r="V39" s="136"/>
      <c r="W39" s="68">
        <f t="shared" si="7"/>
        <v>0</v>
      </c>
      <c r="X39" s="151">
        <f t="shared" ca="1" si="8"/>
        <v>0</v>
      </c>
      <c r="Y39" s="103"/>
      <c r="Z39" s="103"/>
      <c r="AA39" s="103"/>
      <c r="AB39" s="103"/>
      <c r="AC39" s="103"/>
      <c r="AD39" s="103"/>
      <c r="AE39" s="103"/>
      <c r="AF39" s="103"/>
      <c r="AG39" s="103"/>
      <c r="AH39" s="103"/>
      <c r="AI39" s="103"/>
      <c r="AJ39" s="103"/>
      <c r="AK39" s="103"/>
      <c r="AL39" s="103"/>
      <c r="AM39" s="103"/>
      <c r="AN39" s="103"/>
      <c r="AO39" s="103"/>
      <c r="AP39" s="103"/>
      <c r="AQ39" s="103"/>
      <c r="AR39" s="68">
        <f t="shared" ca="1" si="9"/>
        <v>0</v>
      </c>
      <c r="AS39" s="68">
        <f t="shared" ca="1" si="10"/>
        <v>0</v>
      </c>
    </row>
    <row r="40" spans="1:45" x14ac:dyDescent="0.3">
      <c r="A40" s="132">
        <f>ROWS($12:40)-1</f>
        <v>28</v>
      </c>
      <c r="B40" s="94">
        <f ca="1">OFFSET(house_anchor,ROWS($23:40),-1)</f>
        <v>0</v>
      </c>
      <c r="C40" s="142">
        <f ca="1">OFFSET(house_anchor,ROWS($23:40),0)</f>
        <v>0</v>
      </c>
      <c r="D40" s="144"/>
      <c r="E40" s="77"/>
      <c r="F40" s="103"/>
      <c r="G40" s="103"/>
      <c r="H40" s="103"/>
      <c r="I40" s="103"/>
      <c r="J40" s="103"/>
      <c r="K40" s="103"/>
      <c r="L40" s="103"/>
      <c r="M40" s="103"/>
      <c r="N40" s="103"/>
      <c r="O40" s="103"/>
      <c r="P40" s="103"/>
      <c r="Q40" s="103"/>
      <c r="R40" s="110"/>
      <c r="S40" s="68">
        <f>SUM(E40:R40)</f>
        <v>0</v>
      </c>
      <c r="T40" s="139"/>
      <c r="U40" s="105"/>
      <c r="V40" s="136"/>
      <c r="W40" s="68">
        <f t="shared" si="7"/>
        <v>0</v>
      </c>
      <c r="X40" s="151">
        <f t="shared" ca="1" si="8"/>
        <v>0</v>
      </c>
      <c r="Y40" s="103"/>
      <c r="Z40" s="103"/>
      <c r="AA40" s="103"/>
      <c r="AB40" s="103"/>
      <c r="AC40" s="103"/>
      <c r="AD40" s="103"/>
      <c r="AE40" s="103"/>
      <c r="AF40" s="103"/>
      <c r="AG40" s="103"/>
      <c r="AH40" s="103"/>
      <c r="AI40" s="103"/>
      <c r="AJ40" s="103"/>
      <c r="AK40" s="103"/>
      <c r="AL40" s="103"/>
      <c r="AM40" s="103"/>
      <c r="AN40" s="103"/>
      <c r="AO40" s="103"/>
      <c r="AP40" s="103"/>
      <c r="AQ40" s="103"/>
      <c r="AR40" s="68">
        <f t="shared" ca="1" si="9"/>
        <v>0</v>
      </c>
      <c r="AS40" s="68">
        <f t="shared" ca="1" si="10"/>
        <v>0</v>
      </c>
    </row>
    <row r="41" spans="1:45" x14ac:dyDescent="0.3">
      <c r="A41" s="132">
        <f>ROWS($12:41)-1</f>
        <v>29</v>
      </c>
      <c r="B41" s="94">
        <f ca="1">OFFSET(house_anchor,ROWS($23:41),-1)</f>
        <v>0</v>
      </c>
      <c r="C41" s="142">
        <f ca="1">OFFSET(house_anchor,ROWS($23:41),0)</f>
        <v>0</v>
      </c>
      <c r="D41" s="144"/>
      <c r="E41" s="77"/>
      <c r="F41" s="103"/>
      <c r="G41" s="103"/>
      <c r="H41" s="103"/>
      <c r="I41" s="103"/>
      <c r="J41" s="103"/>
      <c r="K41" s="103"/>
      <c r="L41" s="103"/>
      <c r="M41" s="103"/>
      <c r="N41" s="103"/>
      <c r="O41" s="103"/>
      <c r="P41" s="103"/>
      <c r="Q41" s="103"/>
      <c r="R41" s="110"/>
      <c r="S41" s="68">
        <f>SUM(E41:R41)</f>
        <v>0</v>
      </c>
      <c r="T41" s="139"/>
      <c r="U41" s="105"/>
      <c r="V41" s="136"/>
      <c r="W41" s="68">
        <f t="shared" si="7"/>
        <v>0</v>
      </c>
      <c r="X41" s="151">
        <f t="shared" ca="1" si="8"/>
        <v>0</v>
      </c>
      <c r="Y41" s="103"/>
      <c r="Z41" s="103"/>
      <c r="AA41" s="103"/>
      <c r="AB41" s="103"/>
      <c r="AC41" s="103"/>
      <c r="AD41" s="103"/>
      <c r="AE41" s="103"/>
      <c r="AF41" s="103"/>
      <c r="AG41" s="103"/>
      <c r="AH41" s="103"/>
      <c r="AI41" s="103"/>
      <c r="AJ41" s="103"/>
      <c r="AK41" s="103"/>
      <c r="AL41" s="103"/>
      <c r="AM41" s="103"/>
      <c r="AN41" s="103"/>
      <c r="AO41" s="103"/>
      <c r="AP41" s="103"/>
      <c r="AQ41" s="103"/>
      <c r="AR41" s="68">
        <f t="shared" ca="1" si="9"/>
        <v>0</v>
      </c>
      <c r="AS41" s="68">
        <f t="shared" ca="1" si="10"/>
        <v>0</v>
      </c>
    </row>
    <row r="42" spans="1:45" x14ac:dyDescent="0.3">
      <c r="A42" s="132">
        <f>ROWS($12:42)-1</f>
        <v>30</v>
      </c>
      <c r="B42" s="94">
        <f ca="1">OFFSET(house_anchor,ROWS($23:42),-1)</f>
        <v>0</v>
      </c>
      <c r="C42" s="142">
        <f ca="1">OFFSET(house_anchor,ROWS($23:42),0)</f>
        <v>0</v>
      </c>
      <c r="D42" s="144"/>
      <c r="E42" s="77"/>
      <c r="F42" s="103"/>
      <c r="G42" s="103"/>
      <c r="H42" s="103"/>
      <c r="I42" s="103"/>
      <c r="J42" s="103"/>
      <c r="K42" s="103"/>
      <c r="L42" s="103"/>
      <c r="M42" s="103"/>
      <c r="N42" s="103"/>
      <c r="O42" s="103"/>
      <c r="P42" s="103"/>
      <c r="Q42" s="103"/>
      <c r="R42" s="110"/>
      <c r="S42" s="68">
        <f>SUM(E42:R42)</f>
        <v>0</v>
      </c>
      <c r="T42" s="139"/>
      <c r="U42" s="105"/>
      <c r="V42" s="136"/>
      <c r="W42" s="68">
        <f t="shared" si="7"/>
        <v>0</v>
      </c>
      <c r="X42" s="151">
        <f ca="1">IF($X$12="NOT IN USE", 0, 1-SUM(Y42:AQ42))</f>
        <v>0</v>
      </c>
      <c r="Y42" s="103"/>
      <c r="Z42" s="103"/>
      <c r="AA42" s="103"/>
      <c r="AB42" s="103"/>
      <c r="AC42" s="103"/>
      <c r="AD42" s="103"/>
      <c r="AE42" s="103"/>
      <c r="AF42" s="103"/>
      <c r="AG42" s="103"/>
      <c r="AH42" s="103"/>
      <c r="AI42" s="103"/>
      <c r="AJ42" s="103"/>
      <c r="AK42" s="103"/>
      <c r="AL42" s="103"/>
      <c r="AM42" s="103"/>
      <c r="AN42" s="103"/>
      <c r="AO42" s="103"/>
      <c r="AP42" s="103"/>
      <c r="AQ42" s="103"/>
      <c r="AR42" s="68">
        <f t="shared" ca="1" si="9"/>
        <v>0</v>
      </c>
      <c r="AS42" s="68">
        <f t="shared" ca="1" si="10"/>
        <v>0</v>
      </c>
    </row>
    <row r="43" spans="1:45" x14ac:dyDescent="0.3">
      <c r="A43" s="95"/>
      <c r="B43" s="88"/>
      <c r="C43" s="134" t="str">
        <f ca="1">OFFSET(house_anchor,ROWS($23:43),0)</f>
        <v>Total</v>
      </c>
      <c r="D43" s="140"/>
      <c r="E43" s="106"/>
      <c r="F43" s="106"/>
      <c r="G43" s="89"/>
      <c r="H43" s="89"/>
      <c r="I43" s="89"/>
      <c r="J43" s="89"/>
      <c r="K43" s="89"/>
      <c r="L43" s="89"/>
      <c r="M43" s="89"/>
      <c r="N43" s="89"/>
      <c r="O43" s="89"/>
      <c r="P43" s="89"/>
      <c r="Q43" s="89"/>
      <c r="R43" s="91"/>
      <c r="S43" s="92"/>
      <c r="T43" s="107"/>
      <c r="U43" s="107"/>
      <c r="V43" s="116"/>
      <c r="W43" s="90"/>
      <c r="X43" s="90"/>
      <c r="Y43" s="89"/>
      <c r="Z43" s="89"/>
      <c r="AA43" s="89"/>
      <c r="AB43" s="89"/>
      <c r="AC43" s="89"/>
      <c r="AD43" s="89"/>
      <c r="AE43" s="89"/>
      <c r="AF43" s="89"/>
      <c r="AG43" s="89"/>
      <c r="AH43" s="89"/>
      <c r="AI43" s="89"/>
      <c r="AJ43" s="89"/>
      <c r="AK43" s="89"/>
      <c r="AL43" s="89"/>
      <c r="AM43" s="89"/>
      <c r="AN43" s="89"/>
      <c r="AO43" s="89"/>
      <c r="AP43" s="89"/>
      <c r="AQ43" s="89"/>
      <c r="AR43" s="92"/>
      <c r="AS43" s="90"/>
    </row>
    <row r="44" spans="1:45" x14ac:dyDescent="0.3">
      <c r="B44" s="2" t="s">
        <v>38</v>
      </c>
      <c r="E44" s="32">
        <f t="shared" ref="E44:S44" si="12">SUM(E13:E43)</f>
        <v>0</v>
      </c>
      <c r="F44" s="32">
        <f t="shared" si="12"/>
        <v>0</v>
      </c>
      <c r="G44" s="32">
        <f t="shared" si="12"/>
        <v>0</v>
      </c>
      <c r="H44" s="32">
        <f t="shared" si="12"/>
        <v>0</v>
      </c>
      <c r="I44" s="32">
        <f t="shared" si="12"/>
        <v>0</v>
      </c>
      <c r="J44" s="32">
        <f t="shared" si="12"/>
        <v>0</v>
      </c>
      <c r="K44" s="32">
        <f t="shared" si="12"/>
        <v>0</v>
      </c>
      <c r="L44" s="32">
        <f t="shared" si="12"/>
        <v>0</v>
      </c>
      <c r="M44" s="32">
        <f t="shared" si="12"/>
        <v>0</v>
      </c>
      <c r="N44" s="32">
        <f t="shared" si="12"/>
        <v>0</v>
      </c>
      <c r="O44" s="32">
        <f t="shared" si="12"/>
        <v>0</v>
      </c>
      <c r="P44" s="32">
        <f t="shared" si="12"/>
        <v>0</v>
      </c>
      <c r="Q44" s="32">
        <f t="shared" si="12"/>
        <v>0</v>
      </c>
      <c r="R44" s="32">
        <f t="shared" si="12"/>
        <v>0</v>
      </c>
      <c r="S44" s="32">
        <f t="shared" si="12"/>
        <v>0</v>
      </c>
      <c r="W44" s="32">
        <f t="shared" ref="W44:AS44" si="13">SUM(W13:W43)</f>
        <v>0</v>
      </c>
      <c r="X44" s="32">
        <f t="shared" ca="1" si="13"/>
        <v>0</v>
      </c>
      <c r="Y44" s="32">
        <f t="shared" si="13"/>
        <v>0</v>
      </c>
      <c r="Z44" s="32">
        <f t="shared" si="13"/>
        <v>0</v>
      </c>
      <c r="AA44" s="32">
        <f t="shared" si="13"/>
        <v>0</v>
      </c>
      <c r="AB44" s="32">
        <f t="shared" si="13"/>
        <v>0</v>
      </c>
      <c r="AC44" s="32">
        <f t="shared" si="13"/>
        <v>0</v>
      </c>
      <c r="AD44" s="32">
        <f t="shared" si="13"/>
        <v>0</v>
      </c>
      <c r="AE44" s="32">
        <f t="shared" si="13"/>
        <v>0</v>
      </c>
      <c r="AF44" s="32">
        <f t="shared" si="13"/>
        <v>0</v>
      </c>
      <c r="AG44" s="32">
        <f t="shared" si="13"/>
        <v>0</v>
      </c>
      <c r="AH44" s="32">
        <f t="shared" si="13"/>
        <v>0</v>
      </c>
      <c r="AI44" s="32">
        <f t="shared" si="13"/>
        <v>0</v>
      </c>
      <c r="AJ44" s="32">
        <f t="shared" si="13"/>
        <v>0</v>
      </c>
      <c r="AK44" s="32">
        <f t="shared" si="13"/>
        <v>0</v>
      </c>
      <c r="AL44" s="32">
        <f t="shared" si="13"/>
        <v>0</v>
      </c>
      <c r="AM44" s="32">
        <f t="shared" si="13"/>
        <v>0</v>
      </c>
      <c r="AN44" s="32">
        <f t="shared" si="13"/>
        <v>0</v>
      </c>
      <c r="AO44" s="32">
        <f t="shared" si="13"/>
        <v>0</v>
      </c>
      <c r="AP44" s="32">
        <f t="shared" si="13"/>
        <v>0</v>
      </c>
      <c r="AQ44" s="32">
        <f t="shared" si="13"/>
        <v>0</v>
      </c>
      <c r="AR44" s="32">
        <f ca="1">SUM(AR13:AR43)</f>
        <v>0</v>
      </c>
      <c r="AS44" s="32">
        <f t="shared" ca="1" si="13"/>
        <v>0</v>
      </c>
    </row>
    <row r="48" spans="1:45" ht="31.5" x14ac:dyDescent="0.3">
      <c r="A48" s="4" t="s">
        <v>183</v>
      </c>
      <c r="W48" s="109">
        <f>program_short</f>
        <v>0</v>
      </c>
      <c r="X48" s="109">
        <f t="shared" ref="X48:AQ48" ca="1" si="14">OFFSET(house_anchor,X$7,0)</f>
        <v>0</v>
      </c>
      <c r="Y48" s="109">
        <f t="shared" ca="1" si="14"/>
        <v>0</v>
      </c>
      <c r="Z48" s="109">
        <f t="shared" ca="1" si="14"/>
        <v>0</v>
      </c>
      <c r="AA48" s="109">
        <f t="shared" ca="1" si="14"/>
        <v>0</v>
      </c>
      <c r="AB48" s="109">
        <f t="shared" ca="1" si="14"/>
        <v>0</v>
      </c>
      <c r="AC48" s="109">
        <f t="shared" ca="1" si="14"/>
        <v>0</v>
      </c>
      <c r="AD48" s="109">
        <f t="shared" ca="1" si="14"/>
        <v>0</v>
      </c>
      <c r="AE48" s="109">
        <f t="shared" ca="1" si="14"/>
        <v>0</v>
      </c>
      <c r="AF48" s="109">
        <f t="shared" ca="1" si="14"/>
        <v>0</v>
      </c>
      <c r="AG48" s="109">
        <f t="shared" ca="1" si="14"/>
        <v>0</v>
      </c>
      <c r="AH48" s="109">
        <f t="shared" ca="1" si="14"/>
        <v>0</v>
      </c>
      <c r="AI48" s="109">
        <f t="shared" ca="1" si="14"/>
        <v>0</v>
      </c>
      <c r="AJ48" s="109">
        <f t="shared" ca="1" si="14"/>
        <v>0</v>
      </c>
      <c r="AK48" s="109">
        <f t="shared" ca="1" si="14"/>
        <v>0</v>
      </c>
      <c r="AL48" s="109">
        <f t="shared" ca="1" si="14"/>
        <v>0</v>
      </c>
      <c r="AM48" s="109">
        <f t="shared" ca="1" si="14"/>
        <v>0</v>
      </c>
      <c r="AN48" s="109">
        <f t="shared" ca="1" si="14"/>
        <v>0</v>
      </c>
      <c r="AO48" s="109">
        <f t="shared" ca="1" si="14"/>
        <v>0</v>
      </c>
      <c r="AP48" s="109">
        <f t="shared" ca="1" si="14"/>
        <v>0</v>
      </c>
      <c r="AQ48" s="109">
        <f t="shared" ca="1" si="14"/>
        <v>0</v>
      </c>
      <c r="AR48" s="109" t="s">
        <v>257</v>
      </c>
    </row>
    <row r="49" spans="23:44" x14ac:dyDescent="0.3">
      <c r="W49" s="30">
        <f>+W$44</f>
        <v>0</v>
      </c>
      <c r="X49" s="30">
        <f t="shared" ref="X49:AQ49" ca="1" si="15">+X$44</f>
        <v>0</v>
      </c>
      <c r="Y49" s="30">
        <f t="shared" si="15"/>
        <v>0</v>
      </c>
      <c r="Z49" s="30">
        <f t="shared" si="15"/>
        <v>0</v>
      </c>
      <c r="AA49" s="30">
        <f t="shared" si="15"/>
        <v>0</v>
      </c>
      <c r="AB49" s="30">
        <f t="shared" si="15"/>
        <v>0</v>
      </c>
      <c r="AC49" s="30">
        <f t="shared" si="15"/>
        <v>0</v>
      </c>
      <c r="AD49" s="30">
        <f t="shared" si="15"/>
        <v>0</v>
      </c>
      <c r="AE49" s="30">
        <f t="shared" si="15"/>
        <v>0</v>
      </c>
      <c r="AF49" s="30">
        <f t="shared" si="15"/>
        <v>0</v>
      </c>
      <c r="AG49" s="30">
        <f t="shared" si="15"/>
        <v>0</v>
      </c>
      <c r="AH49" s="30">
        <f t="shared" si="15"/>
        <v>0</v>
      </c>
      <c r="AI49" s="30">
        <f t="shared" si="15"/>
        <v>0</v>
      </c>
      <c r="AJ49" s="30">
        <f t="shared" si="15"/>
        <v>0</v>
      </c>
      <c r="AK49" s="30">
        <f t="shared" si="15"/>
        <v>0</v>
      </c>
      <c r="AL49" s="30">
        <f t="shared" si="15"/>
        <v>0</v>
      </c>
      <c r="AM49" s="30">
        <f t="shared" si="15"/>
        <v>0</v>
      </c>
      <c r="AN49" s="30">
        <f t="shared" si="15"/>
        <v>0</v>
      </c>
      <c r="AO49" s="30">
        <f t="shared" si="15"/>
        <v>0</v>
      </c>
      <c r="AP49" s="30">
        <f t="shared" si="15"/>
        <v>0</v>
      </c>
      <c r="AQ49" s="30">
        <f t="shared" si="15"/>
        <v>0</v>
      </c>
      <c r="AR49" s="30">
        <f ca="1">+AR$44</f>
        <v>0</v>
      </c>
    </row>
  </sheetData>
  <sheetProtection sheet="1" objects="1" scenarios="1" autoFilter="0"/>
  <autoFilter ref="A12:W37" xr:uid="{00000000-0009-0000-0000-000007000000}"/>
  <conditionalFormatting sqref="X1:AQ1">
    <cfRule type="expression" dxfId="12" priority="2">
      <formula>X1="ERROR"</formula>
    </cfRule>
  </conditionalFormatting>
  <conditionalFormatting sqref="AS13:AS42">
    <cfRule type="expression" dxfId="11" priority="1">
      <formula>AS13&lt;&gt;0</formula>
    </cfRule>
  </conditionalFormatting>
  <dataValidations count="1">
    <dataValidation type="list" allowBlank="1" showInputMessage="1" showErrorMessage="1" sqref="D13:D42" xr:uid="{2B929DAE-A667-41C0-A5B4-855A8AEEB61F}">
      <formula1>"Yes, No"</formula1>
    </dataValidation>
  </dataValidations>
  <pageMargins left="0.59055118110236227" right="0.39370078740157483" top="0.39370078740157483" bottom="0.59055118110236227" header="0.19685039370078741" footer="0.19685039370078741"/>
  <pageSetup paperSize="8" scale="47" fitToHeight="0" orientation="landscape" horizontalDpi="300" verticalDpi="300" r:id="rId1"/>
  <headerFooter>
    <oddFooter>&amp;L&amp;9&amp;Z&amp;F
&amp;A&amp;R&amp;9Printed &amp;D at &amp;T
Page &amp;P of &amp;N</oddFooter>
  </headerFooter>
  <colBreaks count="2" manualBreakCount="2">
    <brk id="19" max="1048575" man="1"/>
    <brk id="22"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L73"/>
  <sheetViews>
    <sheetView showGridLines="0" zoomScaleNormal="100" workbookViewId="0">
      <pane xSplit="3" ySplit="12" topLeftCell="D13" activePane="bottomRight" state="frozen"/>
      <selection activeCell="B3" sqref="B3"/>
      <selection pane="topRight" activeCell="B3" sqref="B3"/>
      <selection pane="bottomLeft" activeCell="B3" sqref="B3"/>
      <selection pane="bottomRight" activeCell="B3" sqref="B3"/>
    </sheetView>
  </sheetViews>
  <sheetFormatPr defaultColWidth="8.85546875" defaultRowHeight="15.75" x14ac:dyDescent="0.3"/>
  <cols>
    <col min="1" max="1" width="5.7109375" style="2" customWidth="1"/>
    <col min="2" max="2" width="35.7109375" style="2" customWidth="1"/>
    <col min="3" max="6" width="13.7109375" style="2" customWidth="1"/>
    <col min="7" max="7" width="15.7109375" style="2" customWidth="1"/>
    <col min="8" max="16" width="13.7109375" style="2" customWidth="1"/>
    <col min="17" max="17" width="11.7109375" style="2" customWidth="1"/>
    <col min="18" max="18" width="13.7109375" style="2" customWidth="1"/>
    <col min="19" max="39" width="11.7109375" style="2" customWidth="1"/>
    <col min="40" max="40" width="18" style="2" customWidth="1"/>
    <col min="41" max="62" width="13.7109375" style="2" customWidth="1"/>
    <col min="63" max="16384" width="8.85546875" style="2"/>
  </cols>
  <sheetData>
    <row r="1" spans="1:64" x14ac:dyDescent="0.3">
      <c r="A1" s="2" t="str">
        <f>+DSO</f>
        <v>Your Organisation</v>
      </c>
      <c r="P1" s="48" t="s">
        <v>201</v>
      </c>
      <c r="Q1" s="96" t="str">
        <f>IF(AND(SUM(Q13:Q63)&gt;0,Q12=inactive),"ERROR","")</f>
        <v/>
      </c>
      <c r="S1" s="49" t="str">
        <f t="shared" ref="S1:AL1" ca="1" si="0">IF(AND(SUM(S13:S63)&gt;0,S12=inactive),"ERROR","")</f>
        <v/>
      </c>
      <c r="T1" s="49" t="str">
        <f t="shared" ca="1" si="0"/>
        <v/>
      </c>
      <c r="U1" s="49" t="str">
        <f t="shared" ca="1" si="0"/>
        <v/>
      </c>
      <c r="V1" s="49" t="str">
        <f t="shared" ca="1" si="0"/>
        <v/>
      </c>
      <c r="W1" s="49" t="str">
        <f t="shared" ca="1" si="0"/>
        <v/>
      </c>
      <c r="X1" s="49" t="str">
        <f t="shared" ca="1" si="0"/>
        <v/>
      </c>
      <c r="Y1" s="49" t="str">
        <f t="shared" ca="1" si="0"/>
        <v/>
      </c>
      <c r="Z1" s="49" t="str">
        <f t="shared" ca="1" si="0"/>
        <v/>
      </c>
      <c r="AA1" s="49" t="str">
        <f t="shared" ca="1" si="0"/>
        <v/>
      </c>
      <c r="AB1" s="49" t="str">
        <f t="shared" ca="1" si="0"/>
        <v/>
      </c>
      <c r="AC1" s="49" t="str">
        <f t="shared" ca="1" si="0"/>
        <v/>
      </c>
      <c r="AD1" s="49" t="str">
        <f t="shared" ca="1" si="0"/>
        <v/>
      </c>
      <c r="AE1" s="49" t="str">
        <f t="shared" ca="1" si="0"/>
        <v/>
      </c>
      <c r="AF1" s="49" t="str">
        <f t="shared" ca="1" si="0"/>
        <v/>
      </c>
      <c r="AG1" s="49" t="str">
        <f t="shared" ca="1" si="0"/>
        <v/>
      </c>
      <c r="AH1" s="49" t="str">
        <f t="shared" ca="1" si="0"/>
        <v/>
      </c>
      <c r="AI1" s="49" t="str">
        <f t="shared" ca="1" si="0"/>
        <v/>
      </c>
      <c r="AJ1" s="49" t="str">
        <f t="shared" ca="1" si="0"/>
        <v/>
      </c>
      <c r="AK1" s="49" t="str">
        <f t="shared" ca="1" si="0"/>
        <v/>
      </c>
      <c r="AL1" s="49" t="str">
        <f t="shared" ca="1" si="0"/>
        <v/>
      </c>
      <c r="AM1" s="120"/>
      <c r="AN1" s="120"/>
    </row>
    <row r="2" spans="1:64" x14ac:dyDescent="0.3">
      <c r="A2" s="1" t="str">
        <f>+title</f>
        <v xml:space="preserve">Single Product Costing &amp; Pricing Model </v>
      </c>
    </row>
    <row r="3" spans="1:64" x14ac:dyDescent="0.3">
      <c r="A3" s="6" t="str">
        <f ca="1">program_title&amp;" "&amp;year&amp;+" Rev"&amp;+current_rev</f>
        <v xml:space="preserve">  RevA</v>
      </c>
    </row>
    <row r="4" spans="1:64" x14ac:dyDescent="0.3">
      <c r="A4" s="6"/>
    </row>
    <row r="5" spans="1:64" ht="30" x14ac:dyDescent="0.4">
      <c r="A5" s="3" t="str">
        <f ca="1">RIGHT(CELL("filename",A5),LEN(CELL("filename",A5))-FIND("]",CELL("filename",A5)))</f>
        <v>Vehicles</v>
      </c>
      <c r="BI5" s="5"/>
      <c r="BJ5" s="5"/>
    </row>
    <row r="6" spans="1:64" x14ac:dyDescent="0.3">
      <c r="B6" s="25" t="str">
        <f>SUBSTITUTE(ADDRESS(1,COLUMN(),4),"1","")</f>
        <v>B</v>
      </c>
      <c r="C6" s="25" t="str">
        <f t="shared" ref="C6:R6" si="1">SUBSTITUTE(ADDRESS(1,COLUMN(),4),"1","")</f>
        <v>C</v>
      </c>
      <c r="D6" s="25" t="str">
        <f t="shared" si="1"/>
        <v>D</v>
      </c>
      <c r="E6" s="25" t="str">
        <f t="shared" si="1"/>
        <v>E</v>
      </c>
      <c r="F6" s="25" t="str">
        <f t="shared" si="1"/>
        <v>F</v>
      </c>
      <c r="G6" s="25" t="str">
        <f t="shared" si="1"/>
        <v>G</v>
      </c>
      <c r="H6" s="25" t="str">
        <f t="shared" si="1"/>
        <v>H</v>
      </c>
      <c r="I6" s="25" t="str">
        <f t="shared" si="1"/>
        <v>I</v>
      </c>
      <c r="J6" s="25" t="str">
        <f t="shared" si="1"/>
        <v>J</v>
      </c>
      <c r="K6" s="25" t="str">
        <f t="shared" si="1"/>
        <v>K</v>
      </c>
      <c r="L6" s="25" t="str">
        <f t="shared" si="1"/>
        <v>L</v>
      </c>
      <c r="M6" s="25" t="str">
        <f t="shared" si="1"/>
        <v>M</v>
      </c>
      <c r="N6" s="25" t="str">
        <f t="shared" si="1"/>
        <v>N</v>
      </c>
      <c r="O6" s="25" t="str">
        <f t="shared" si="1"/>
        <v>O</v>
      </c>
      <c r="P6" s="25" t="str">
        <f t="shared" si="1"/>
        <v>P</v>
      </c>
      <c r="Q6" s="25" t="str">
        <f t="shared" si="1"/>
        <v>Q</v>
      </c>
      <c r="R6" s="25" t="str">
        <f t="shared" si="1"/>
        <v>R</v>
      </c>
      <c r="S6" s="50" t="s">
        <v>161</v>
      </c>
      <c r="U6" s="51"/>
      <c r="V6" s="51"/>
      <c r="W6" s="51"/>
      <c r="X6" s="51"/>
      <c r="Y6" s="51"/>
      <c r="Z6" s="51"/>
      <c r="AA6" s="51"/>
      <c r="AB6" s="51"/>
      <c r="AC6" s="51"/>
      <c r="AD6" s="51"/>
      <c r="AE6" s="51"/>
      <c r="AF6" s="51"/>
      <c r="AG6" s="51"/>
      <c r="AH6" s="51"/>
      <c r="AI6" s="51"/>
      <c r="AJ6" s="51"/>
      <c r="AK6" s="51"/>
      <c r="AL6" s="51"/>
      <c r="AM6" s="25" t="str">
        <f t="shared" ref="AM6:AN6" si="2">SUBSTITUTE(ADDRESS(1,COLUMN(),4),"1","")</f>
        <v>AM</v>
      </c>
      <c r="AN6" s="25" t="str">
        <f t="shared" si="2"/>
        <v>AN</v>
      </c>
      <c r="AO6" s="50" t="s">
        <v>161</v>
      </c>
      <c r="AP6" s="51"/>
      <c r="AQ6" s="51"/>
      <c r="AR6" s="51"/>
      <c r="AS6" s="51"/>
      <c r="AT6" s="51"/>
      <c r="AU6" s="51"/>
      <c r="AV6" s="51"/>
      <c r="AW6" s="51"/>
      <c r="AX6" s="51"/>
      <c r="AY6" s="51"/>
      <c r="AZ6" s="51"/>
      <c r="BA6" s="51"/>
      <c r="BB6" s="51"/>
      <c r="BC6" s="51"/>
      <c r="BD6" s="51"/>
      <c r="BE6" s="51"/>
      <c r="BF6" s="51"/>
      <c r="BG6" s="51"/>
      <c r="BH6" s="51"/>
      <c r="BI6" s="25" t="str">
        <f t="shared" ref="BI6:BJ6" si="3">SUBSTITUTE(ADDRESS(1,COLUMN(),4),"1","")</f>
        <v>BI</v>
      </c>
      <c r="BJ6" s="25" t="str">
        <f t="shared" si="3"/>
        <v>BJ</v>
      </c>
    </row>
    <row r="7" spans="1:64" x14ac:dyDescent="0.3">
      <c r="B7" s="25" t="s">
        <v>27</v>
      </c>
      <c r="C7" s="25" t="s">
        <v>27</v>
      </c>
      <c r="D7" s="25" t="s">
        <v>88</v>
      </c>
      <c r="E7" s="25" t="s">
        <v>27</v>
      </c>
      <c r="F7" s="25" t="s">
        <v>27</v>
      </c>
      <c r="G7" s="25" t="s">
        <v>27</v>
      </c>
      <c r="H7" s="25" t="s">
        <v>27</v>
      </c>
      <c r="I7" s="25" t="s">
        <v>27</v>
      </c>
      <c r="J7" s="25" t="s">
        <v>27</v>
      </c>
      <c r="K7" s="25" t="s">
        <v>27</v>
      </c>
      <c r="L7" s="25" t="s">
        <v>27</v>
      </c>
      <c r="M7" s="25" t="s">
        <v>27</v>
      </c>
      <c r="N7" s="25" t="s">
        <v>27</v>
      </c>
      <c r="O7" s="25" t="s">
        <v>27</v>
      </c>
      <c r="P7" s="25" t="s">
        <v>306</v>
      </c>
      <c r="Q7" s="25" t="s">
        <v>27</v>
      </c>
      <c r="R7" s="25" t="s">
        <v>307</v>
      </c>
      <c r="S7" s="25">
        <f>COLUMNS($S:S)</f>
        <v>1</v>
      </c>
      <c r="T7" s="25">
        <f>COLUMNS($S:T)</f>
        <v>2</v>
      </c>
      <c r="U7" s="25">
        <f>COLUMNS($S:U)</f>
        <v>3</v>
      </c>
      <c r="V7" s="25">
        <f>COLUMNS($S:V)</f>
        <v>4</v>
      </c>
      <c r="W7" s="25">
        <f>COLUMNS($S:W)</f>
        <v>5</v>
      </c>
      <c r="X7" s="25">
        <f>COLUMNS($S:X)</f>
        <v>6</v>
      </c>
      <c r="Y7" s="25">
        <f>COLUMNS($S:Y)</f>
        <v>7</v>
      </c>
      <c r="Z7" s="25">
        <f>COLUMNS($S:Z)</f>
        <v>8</v>
      </c>
      <c r="AA7" s="25">
        <f>COLUMNS($S:AA)</f>
        <v>9</v>
      </c>
      <c r="AB7" s="25">
        <f>COLUMNS($S:AB)</f>
        <v>10</v>
      </c>
      <c r="AC7" s="25">
        <f>COLUMNS($S:AC)</f>
        <v>11</v>
      </c>
      <c r="AD7" s="25">
        <f>COLUMNS($S:AD)</f>
        <v>12</v>
      </c>
      <c r="AE7" s="25">
        <f>COLUMNS($S:AE)</f>
        <v>13</v>
      </c>
      <c r="AF7" s="25">
        <f>COLUMNS($S:AF)</f>
        <v>14</v>
      </c>
      <c r="AG7" s="25">
        <f>COLUMNS($S:AG)</f>
        <v>15</v>
      </c>
      <c r="AH7" s="25">
        <f>COLUMNS($S:AH)</f>
        <v>16</v>
      </c>
      <c r="AI7" s="25">
        <f>COLUMNS($S:AI)</f>
        <v>17</v>
      </c>
      <c r="AJ7" s="25">
        <f>COLUMNS($S:AJ)</f>
        <v>18</v>
      </c>
      <c r="AK7" s="25">
        <f>COLUMNS($S:AK)</f>
        <v>19</v>
      </c>
      <c r="AL7" s="25">
        <f>COLUMNS($S:AL)</f>
        <v>20</v>
      </c>
      <c r="AM7" s="25" t="s">
        <v>308</v>
      </c>
      <c r="AN7" s="25" t="s">
        <v>309</v>
      </c>
      <c r="AO7" s="25">
        <f>COLUMNS($AO:AO)</f>
        <v>1</v>
      </c>
      <c r="AP7" s="25">
        <f>COLUMNS($AO:AP)</f>
        <v>2</v>
      </c>
      <c r="AQ7" s="25">
        <f>COLUMNS($AO:AQ)</f>
        <v>3</v>
      </c>
      <c r="AR7" s="25">
        <f>COLUMNS($AO:AR)</f>
        <v>4</v>
      </c>
      <c r="AS7" s="25">
        <f>COLUMNS($AO:AS)</f>
        <v>5</v>
      </c>
      <c r="AT7" s="25">
        <f>COLUMNS($AO:AT)</f>
        <v>6</v>
      </c>
      <c r="AU7" s="25">
        <f>COLUMNS($AO:AU)</f>
        <v>7</v>
      </c>
      <c r="AV7" s="25">
        <f>COLUMNS($AO:AV)</f>
        <v>8</v>
      </c>
      <c r="AW7" s="25">
        <f>COLUMNS($AO:AW)</f>
        <v>9</v>
      </c>
      <c r="AX7" s="25">
        <f>COLUMNS($AO:AX)</f>
        <v>10</v>
      </c>
      <c r="AY7" s="25">
        <f>COLUMNS($AO:AY)</f>
        <v>11</v>
      </c>
      <c r="AZ7" s="25">
        <f>COLUMNS($AO:AZ)</f>
        <v>12</v>
      </c>
      <c r="BA7" s="25">
        <f>COLUMNS($AO:BA)</f>
        <v>13</v>
      </c>
      <c r="BB7" s="25">
        <f>COLUMNS($AO:BB)</f>
        <v>14</v>
      </c>
      <c r="BC7" s="25">
        <f>COLUMNS($AO:BC)</f>
        <v>15</v>
      </c>
      <c r="BD7" s="25">
        <f>COLUMNS($AO:BD)</f>
        <v>16</v>
      </c>
      <c r="BE7" s="25">
        <f>COLUMNS($AO:BE)</f>
        <v>17</v>
      </c>
      <c r="BF7" s="25">
        <f>COLUMNS($AO:BF)</f>
        <v>18</v>
      </c>
      <c r="BG7" s="25">
        <f>COLUMNS($AO:BG)</f>
        <v>19</v>
      </c>
      <c r="BH7" s="25">
        <f>COLUMNS($AO:BH)</f>
        <v>20</v>
      </c>
      <c r="BI7" s="25" t="s">
        <v>310</v>
      </c>
      <c r="BJ7" s="25" t="s">
        <v>311</v>
      </c>
    </row>
    <row r="9" spans="1:64" x14ac:dyDescent="0.3">
      <c r="B9" s="2" t="s">
        <v>33</v>
      </c>
      <c r="E9" s="32">
        <f t="shared" ref="E9:P9" si="4">SUBTOTAL(9,E13:E63)</f>
        <v>0</v>
      </c>
      <c r="F9" s="32">
        <f t="shared" si="4"/>
        <v>0</v>
      </c>
      <c r="G9" s="32">
        <f t="shared" si="4"/>
        <v>0</v>
      </c>
      <c r="H9" s="32">
        <f t="shared" si="4"/>
        <v>0</v>
      </c>
      <c r="I9" s="32">
        <f t="shared" si="4"/>
        <v>0</v>
      </c>
      <c r="J9" s="32">
        <f t="shared" si="4"/>
        <v>0</v>
      </c>
      <c r="K9" s="32">
        <f t="shared" si="4"/>
        <v>0</v>
      </c>
      <c r="L9" s="32">
        <f t="shared" si="4"/>
        <v>0</v>
      </c>
      <c r="M9" s="32">
        <f t="shared" si="4"/>
        <v>0</v>
      </c>
      <c r="N9" s="32">
        <f t="shared" si="4"/>
        <v>0</v>
      </c>
      <c r="O9" s="32">
        <f t="shared" si="4"/>
        <v>0</v>
      </c>
      <c r="P9" s="32">
        <f t="shared" si="4"/>
        <v>0</v>
      </c>
      <c r="R9" s="32">
        <f>SUBTOTAL(9,R13:R63)</f>
        <v>0</v>
      </c>
      <c r="AO9" s="32">
        <f t="shared" ref="AO9:BJ9" ca="1" si="5">SUBTOTAL(9,AO13:AO63)</f>
        <v>0</v>
      </c>
      <c r="AP9" s="32">
        <f t="shared" si="5"/>
        <v>0</v>
      </c>
      <c r="AQ9" s="32">
        <f t="shared" si="5"/>
        <v>0</v>
      </c>
      <c r="AR9" s="32">
        <f t="shared" si="5"/>
        <v>0</v>
      </c>
      <c r="AS9" s="32">
        <f t="shared" si="5"/>
        <v>0</v>
      </c>
      <c r="AT9" s="32">
        <f t="shared" si="5"/>
        <v>0</v>
      </c>
      <c r="AU9" s="32">
        <f t="shared" si="5"/>
        <v>0</v>
      </c>
      <c r="AV9" s="32">
        <f t="shared" si="5"/>
        <v>0</v>
      </c>
      <c r="AW9" s="32">
        <f t="shared" si="5"/>
        <v>0</v>
      </c>
      <c r="AX9" s="32">
        <f t="shared" si="5"/>
        <v>0</v>
      </c>
      <c r="AY9" s="32">
        <f t="shared" si="5"/>
        <v>0</v>
      </c>
      <c r="AZ9" s="32">
        <f t="shared" si="5"/>
        <v>0</v>
      </c>
      <c r="BA9" s="32">
        <f t="shared" si="5"/>
        <v>0</v>
      </c>
      <c r="BB9" s="32">
        <f t="shared" si="5"/>
        <v>0</v>
      </c>
      <c r="BC9" s="32">
        <f t="shared" si="5"/>
        <v>0</v>
      </c>
      <c r="BD9" s="32">
        <f t="shared" si="5"/>
        <v>0</v>
      </c>
      <c r="BE9" s="32">
        <f t="shared" si="5"/>
        <v>0</v>
      </c>
      <c r="BF9" s="32">
        <f t="shared" si="5"/>
        <v>0</v>
      </c>
      <c r="BG9" s="32">
        <f t="shared" si="5"/>
        <v>0</v>
      </c>
      <c r="BH9" s="32">
        <f t="shared" si="5"/>
        <v>0</v>
      </c>
      <c r="BI9" s="32">
        <f t="shared" ca="1" si="5"/>
        <v>0</v>
      </c>
      <c r="BJ9" s="32">
        <f t="shared" ca="1" si="5"/>
        <v>0</v>
      </c>
    </row>
    <row r="10" spans="1:64" ht="16.5" thickBot="1" x14ac:dyDescent="0.35"/>
    <row r="11" spans="1:64" ht="16.5" thickBot="1" x14ac:dyDescent="0.35">
      <c r="B11" s="52" t="s">
        <v>34</v>
      </c>
      <c r="C11" s="54"/>
      <c r="D11" s="117"/>
      <c r="E11" s="52" t="s">
        <v>60</v>
      </c>
      <c r="F11" s="53"/>
      <c r="G11" s="53"/>
      <c r="H11" s="53"/>
      <c r="I11" s="53"/>
      <c r="J11" s="53"/>
      <c r="K11" s="53"/>
      <c r="L11" s="53"/>
      <c r="M11" s="53"/>
      <c r="N11" s="53"/>
      <c r="O11" s="53"/>
      <c r="P11" s="54"/>
      <c r="Q11" s="52" t="s">
        <v>262</v>
      </c>
      <c r="R11" s="55"/>
      <c r="S11" s="115" t="s">
        <v>253</v>
      </c>
      <c r="T11" s="53"/>
      <c r="U11" s="53"/>
      <c r="V11" s="53"/>
      <c r="W11" s="53"/>
      <c r="X11" s="53"/>
      <c r="Y11" s="53"/>
      <c r="Z11" s="53"/>
      <c r="AA11" s="53"/>
      <c r="AB11" s="53"/>
      <c r="AC11" s="53"/>
      <c r="AD11" s="53"/>
      <c r="AE11" s="53"/>
      <c r="AF11" s="53"/>
      <c r="AG11" s="53"/>
      <c r="AH11" s="53"/>
      <c r="AI11" s="53"/>
      <c r="AJ11" s="53"/>
      <c r="AK11" s="53"/>
      <c r="AL11" s="54"/>
      <c r="AM11" s="117"/>
      <c r="AN11" s="117"/>
      <c r="AO11" s="52" t="s">
        <v>254</v>
      </c>
      <c r="AP11" s="53"/>
      <c r="AQ11" s="53"/>
      <c r="AR11" s="53"/>
      <c r="AS11" s="53"/>
      <c r="AT11" s="53"/>
      <c r="AU11" s="53"/>
      <c r="AV11" s="53"/>
      <c r="AW11" s="53"/>
      <c r="AX11" s="53"/>
      <c r="AY11" s="53"/>
      <c r="AZ11" s="53"/>
      <c r="BA11" s="53"/>
      <c r="BB11" s="53"/>
      <c r="BC11" s="53"/>
      <c r="BD11" s="53"/>
      <c r="BE11" s="53"/>
      <c r="BF11" s="53"/>
      <c r="BG11" s="53"/>
      <c r="BH11" s="53"/>
      <c r="BI11" s="53"/>
      <c r="BJ11" s="54"/>
    </row>
    <row r="12" spans="1:64" ht="63" x14ac:dyDescent="0.3">
      <c r="A12" s="56" t="s">
        <v>39</v>
      </c>
      <c r="B12" s="57" t="s">
        <v>90</v>
      </c>
      <c r="C12" s="57" t="s">
        <v>89</v>
      </c>
      <c r="D12" s="57" t="s">
        <v>270</v>
      </c>
      <c r="E12" s="57" t="s">
        <v>61</v>
      </c>
      <c r="F12" s="57" t="s">
        <v>169</v>
      </c>
      <c r="G12" s="57" t="s">
        <v>92</v>
      </c>
      <c r="H12" s="57" t="s">
        <v>96</v>
      </c>
      <c r="I12" s="57" t="s">
        <v>94</v>
      </c>
      <c r="J12" s="57" t="s">
        <v>97</v>
      </c>
      <c r="K12" s="57" t="s">
        <v>95</v>
      </c>
      <c r="L12" s="57" t="s">
        <v>98</v>
      </c>
      <c r="M12" s="57" t="s">
        <v>99</v>
      </c>
      <c r="N12" s="57" t="s">
        <v>64</v>
      </c>
      <c r="O12" s="57" t="s">
        <v>70</v>
      </c>
      <c r="P12" s="57" t="s">
        <v>71</v>
      </c>
      <c r="Q12" s="57" t="str">
        <f>"Allocation to "&amp;program_short&amp;"
%"</f>
        <v>Allocation to 
%</v>
      </c>
      <c r="R12" s="57" t="str">
        <f>"Allocation to "&amp;program_short&amp;"
$"</f>
        <v>Allocation to 
$</v>
      </c>
      <c r="S12" s="58" t="str">
        <f t="shared" ref="S12" ca="1" si="6">IF(ISBLANK(OFFSET(house_anchor,S$7,0)),inactive,OFFSET(house_anchor,S$7,0)&amp;+CHAR(10)&amp;+"%")</f>
        <v>NOT IN USE</v>
      </c>
      <c r="T12" s="57" t="str">
        <f t="shared" ref="T12:AL12" ca="1" si="7">IF(ISBLANK(OFFSET(house_anchor,T$7,0)),inactive,OFFSET(house_anchor,T$7,0)&amp;+CHAR(10)&amp;+"%")</f>
        <v>NOT IN USE</v>
      </c>
      <c r="U12" s="57" t="str">
        <f t="shared" ca="1" si="7"/>
        <v>NOT IN USE</v>
      </c>
      <c r="V12" s="57" t="str">
        <f t="shared" ca="1" si="7"/>
        <v>NOT IN USE</v>
      </c>
      <c r="W12" s="57" t="str">
        <f t="shared" ca="1" si="7"/>
        <v>NOT IN USE</v>
      </c>
      <c r="X12" s="57" t="str">
        <f t="shared" ca="1" si="7"/>
        <v>NOT IN USE</v>
      </c>
      <c r="Y12" s="57" t="str">
        <f t="shared" ca="1" si="7"/>
        <v>NOT IN USE</v>
      </c>
      <c r="Z12" s="57" t="str">
        <f t="shared" ca="1" si="7"/>
        <v>NOT IN USE</v>
      </c>
      <c r="AA12" s="57" t="str">
        <f t="shared" ca="1" si="7"/>
        <v>NOT IN USE</v>
      </c>
      <c r="AB12" s="57" t="str">
        <f t="shared" ca="1" si="7"/>
        <v>NOT IN USE</v>
      </c>
      <c r="AC12" s="57" t="str">
        <f t="shared" ca="1" si="7"/>
        <v>NOT IN USE</v>
      </c>
      <c r="AD12" s="57" t="str">
        <f t="shared" ca="1" si="7"/>
        <v>NOT IN USE</v>
      </c>
      <c r="AE12" s="57" t="str">
        <f t="shared" ca="1" si="7"/>
        <v>NOT IN USE</v>
      </c>
      <c r="AF12" s="57" t="str">
        <f t="shared" ca="1" si="7"/>
        <v>NOT IN USE</v>
      </c>
      <c r="AG12" s="57" t="str">
        <f t="shared" ca="1" si="7"/>
        <v>NOT IN USE</v>
      </c>
      <c r="AH12" s="57" t="str">
        <f t="shared" ca="1" si="7"/>
        <v>NOT IN USE</v>
      </c>
      <c r="AI12" s="57" t="str">
        <f t="shared" ca="1" si="7"/>
        <v>NOT IN USE</v>
      </c>
      <c r="AJ12" s="57" t="str">
        <f t="shared" ca="1" si="7"/>
        <v>NOT IN USE</v>
      </c>
      <c r="AK12" s="57" t="str">
        <f t="shared" ca="1" si="7"/>
        <v>NOT IN USE</v>
      </c>
      <c r="AL12" s="57" t="str">
        <f t="shared" ca="1" si="7"/>
        <v>NOT IN USE</v>
      </c>
      <c r="AM12" s="58" t="str">
        <f ca="1">IF(ISBLANK(OFFSET(house_anchor,1,0)),inactive,"Total Accom
%")</f>
        <v>NOT IN USE</v>
      </c>
      <c r="AN12" s="58" t="str">
        <f ca="1">IF(ISBLANK(OFFSET(house_anchor,1,0)),inactive,"Error")</f>
        <v>NOT IN USE</v>
      </c>
      <c r="AO12" s="58" t="str">
        <f t="shared" ref="AO12:BH12" ca="1" si="8">IF(ISBLANK(OFFSET(house_anchor,AO$7,0)),inactive,OFFSET(house_anchor,AO$7,0)&amp;+CHAR(10)&amp;+"$")</f>
        <v>NOT IN USE</v>
      </c>
      <c r="AP12" s="58" t="str">
        <f ca="1">IF(ISBLANK(OFFSET(house_anchor,AP$7,0)),inactive,OFFSET(house_anchor,AP$7,0)&amp;+CHAR(10)&amp;+"$")</f>
        <v>NOT IN USE</v>
      </c>
      <c r="AQ12" s="58" t="str">
        <f t="shared" ca="1" si="8"/>
        <v>NOT IN USE</v>
      </c>
      <c r="AR12" s="58" t="str">
        <f t="shared" ca="1" si="8"/>
        <v>NOT IN USE</v>
      </c>
      <c r="AS12" s="58" t="str">
        <f t="shared" ca="1" si="8"/>
        <v>NOT IN USE</v>
      </c>
      <c r="AT12" s="58" t="str">
        <f t="shared" ca="1" si="8"/>
        <v>NOT IN USE</v>
      </c>
      <c r="AU12" s="58" t="str">
        <f t="shared" ca="1" si="8"/>
        <v>NOT IN USE</v>
      </c>
      <c r="AV12" s="58" t="str">
        <f t="shared" ca="1" si="8"/>
        <v>NOT IN USE</v>
      </c>
      <c r="AW12" s="58" t="str">
        <f t="shared" ca="1" si="8"/>
        <v>NOT IN USE</v>
      </c>
      <c r="AX12" s="58" t="str">
        <f t="shared" ca="1" si="8"/>
        <v>NOT IN USE</v>
      </c>
      <c r="AY12" s="58" t="str">
        <f t="shared" ca="1" si="8"/>
        <v>NOT IN USE</v>
      </c>
      <c r="AZ12" s="58" t="str">
        <f t="shared" ca="1" si="8"/>
        <v>NOT IN USE</v>
      </c>
      <c r="BA12" s="58" t="str">
        <f t="shared" ca="1" si="8"/>
        <v>NOT IN USE</v>
      </c>
      <c r="BB12" s="58" t="str">
        <f t="shared" ca="1" si="8"/>
        <v>NOT IN USE</v>
      </c>
      <c r="BC12" s="58" t="str">
        <f t="shared" ca="1" si="8"/>
        <v>NOT IN USE</v>
      </c>
      <c r="BD12" s="58" t="str">
        <f t="shared" ca="1" si="8"/>
        <v>NOT IN USE</v>
      </c>
      <c r="BE12" s="58" t="str">
        <f t="shared" ca="1" si="8"/>
        <v>NOT IN USE</v>
      </c>
      <c r="BF12" s="58" t="str">
        <f t="shared" ca="1" si="8"/>
        <v>NOT IN USE</v>
      </c>
      <c r="BG12" s="58" t="str">
        <f t="shared" ca="1" si="8"/>
        <v>NOT IN USE</v>
      </c>
      <c r="BH12" s="58" t="str">
        <f t="shared" ca="1" si="8"/>
        <v>NOT IN USE</v>
      </c>
      <c r="BI12" s="58" t="str">
        <f ca="1">IF(ISBLANK(OFFSET(house_anchor,1,0)),inactive,"Total Accom
$")</f>
        <v>NOT IN USE</v>
      </c>
      <c r="BJ12" s="58" t="str">
        <f ca="1">IF(ISBLANK(OFFSET(house_anchor,1,0)),inactive,"Error
$")</f>
        <v>NOT IN USE</v>
      </c>
      <c r="BK12" s="2" t="s">
        <v>261</v>
      </c>
      <c r="BL12" s="122"/>
    </row>
    <row r="13" spans="1:64" x14ac:dyDescent="0.3">
      <c r="A13" s="59">
        <f>ROWS($12:13)-1</f>
        <v>1</v>
      </c>
      <c r="B13" s="99"/>
      <c r="C13" s="60"/>
      <c r="D13" s="76"/>
      <c r="E13" s="62"/>
      <c r="F13" s="100"/>
      <c r="G13" s="100"/>
      <c r="H13" s="100"/>
      <c r="I13" s="100"/>
      <c r="J13" s="100"/>
      <c r="K13" s="100"/>
      <c r="L13" s="100"/>
      <c r="M13" s="100"/>
      <c r="N13" s="100"/>
      <c r="O13" s="100"/>
      <c r="P13" s="104">
        <f t="shared" ref="P13:P31" si="9">SUM(E13:O13)</f>
        <v>0</v>
      </c>
      <c r="Q13" s="70"/>
      <c r="R13" s="32">
        <f t="shared" ref="R13:R44" si="10">ROUND($P13*Q13,0)</f>
        <v>0</v>
      </c>
      <c r="S13" s="150">
        <f ca="1">IF($S$12="NOT IN USE", 0, 1-SUM(T13:AL13))</f>
        <v>0</v>
      </c>
      <c r="T13" s="69"/>
      <c r="U13" s="70"/>
      <c r="V13" s="70"/>
      <c r="W13" s="70"/>
      <c r="X13" s="70"/>
      <c r="Y13" s="70"/>
      <c r="Z13" s="70"/>
      <c r="AA13" s="70"/>
      <c r="AB13" s="70"/>
      <c r="AC13" s="70"/>
      <c r="AD13" s="70"/>
      <c r="AE13" s="70"/>
      <c r="AF13" s="70"/>
      <c r="AG13" s="70"/>
      <c r="AH13" s="70"/>
      <c r="AI13" s="70"/>
      <c r="AJ13" s="70"/>
      <c r="AK13" s="70"/>
      <c r="AL13" s="72"/>
      <c r="AM13" s="118">
        <f ca="1">SUM(S13:AL13)</f>
        <v>0</v>
      </c>
      <c r="AN13" s="118">
        <f ca="1">IF(AM13=0, 0, IF(Q13&lt;&gt;AM13,  AM13-Q13, 0))</f>
        <v>0</v>
      </c>
      <c r="AO13" s="68">
        <f ca="1">ROUND(+$P13*S13,0)</f>
        <v>0</v>
      </c>
      <c r="AP13" s="68">
        <f t="shared" ref="AP13:BH13" si="11">ROUND(+$P13*T13,0)</f>
        <v>0</v>
      </c>
      <c r="AQ13" s="68">
        <f t="shared" si="11"/>
        <v>0</v>
      </c>
      <c r="AR13" s="68">
        <f t="shared" si="11"/>
        <v>0</v>
      </c>
      <c r="AS13" s="68">
        <f t="shared" si="11"/>
        <v>0</v>
      </c>
      <c r="AT13" s="68">
        <f t="shared" si="11"/>
        <v>0</v>
      </c>
      <c r="AU13" s="68">
        <f t="shared" si="11"/>
        <v>0</v>
      </c>
      <c r="AV13" s="68">
        <f t="shared" si="11"/>
        <v>0</v>
      </c>
      <c r="AW13" s="68">
        <f t="shared" si="11"/>
        <v>0</v>
      </c>
      <c r="AX13" s="68">
        <f t="shared" si="11"/>
        <v>0</v>
      </c>
      <c r="AY13" s="68">
        <f t="shared" si="11"/>
        <v>0</v>
      </c>
      <c r="AZ13" s="68">
        <f t="shared" si="11"/>
        <v>0</v>
      </c>
      <c r="BA13" s="68">
        <f t="shared" si="11"/>
        <v>0</v>
      </c>
      <c r="BB13" s="68">
        <f t="shared" si="11"/>
        <v>0</v>
      </c>
      <c r="BC13" s="68">
        <f t="shared" si="11"/>
        <v>0</v>
      </c>
      <c r="BD13" s="68">
        <f t="shared" si="11"/>
        <v>0</v>
      </c>
      <c r="BE13" s="68">
        <f t="shared" si="11"/>
        <v>0</v>
      </c>
      <c r="BF13" s="68">
        <f t="shared" si="11"/>
        <v>0</v>
      </c>
      <c r="BG13" s="68">
        <f t="shared" si="11"/>
        <v>0</v>
      </c>
      <c r="BH13" s="68">
        <f t="shared" si="11"/>
        <v>0</v>
      </c>
      <c r="BI13" s="68">
        <f t="shared" ref="BI13:BI44" ca="1" si="12">SUM(AO13:BH13)</f>
        <v>0</v>
      </c>
      <c r="BJ13" s="68">
        <f ca="1">IF(BI13=0, 0, IF(R13&lt;&gt;BI13,  BI13-R13, 0))</f>
        <v>0</v>
      </c>
    </row>
    <row r="14" spans="1:64" x14ac:dyDescent="0.3">
      <c r="A14" s="74">
        <f>ROWS($12:14)-1</f>
        <v>2</v>
      </c>
      <c r="B14" s="102"/>
      <c r="C14" s="75"/>
      <c r="D14" s="76"/>
      <c r="E14" s="77"/>
      <c r="F14" s="103"/>
      <c r="G14" s="103"/>
      <c r="H14" s="103"/>
      <c r="I14" s="103"/>
      <c r="J14" s="103"/>
      <c r="K14" s="103"/>
      <c r="L14" s="103"/>
      <c r="M14" s="103"/>
      <c r="N14" s="103"/>
      <c r="O14" s="103"/>
      <c r="P14" s="104">
        <f t="shared" si="9"/>
        <v>0</v>
      </c>
      <c r="Q14" s="84"/>
      <c r="R14" s="32">
        <f t="shared" si="10"/>
        <v>0</v>
      </c>
      <c r="S14" s="150">
        <f t="shared" ref="S14:S62" ca="1" si="13">IF($S$12="NOT IN USE", 0, 1-SUM(T14:AL14))</f>
        <v>0</v>
      </c>
      <c r="T14" s="83"/>
      <c r="U14" s="84"/>
      <c r="V14" s="84"/>
      <c r="W14" s="84"/>
      <c r="X14" s="84"/>
      <c r="Y14" s="84"/>
      <c r="Z14" s="84"/>
      <c r="AA14" s="84"/>
      <c r="AB14" s="84"/>
      <c r="AC14" s="84"/>
      <c r="AD14" s="84"/>
      <c r="AE14" s="84"/>
      <c r="AF14" s="84"/>
      <c r="AG14" s="84"/>
      <c r="AH14" s="84"/>
      <c r="AI14" s="84"/>
      <c r="AJ14" s="84"/>
      <c r="AK14" s="84"/>
      <c r="AL14" s="85"/>
      <c r="AM14" s="118">
        <f t="shared" ref="AM14:AM62" ca="1" si="14">SUM(S14:AL14)</f>
        <v>0</v>
      </c>
      <c r="AN14" s="118">
        <f t="shared" ref="AN14:AN62" ca="1" si="15">IF(AM14=0, 0, IF(Q14&lt;&gt;AM14,  AM14-Q14, 0))</f>
        <v>0</v>
      </c>
      <c r="AO14" s="68">
        <f t="shared" ref="AO14:AO34" ca="1" si="16">ROUND(+$P14*S14,0)</f>
        <v>0</v>
      </c>
      <c r="AP14" s="68">
        <f t="shared" ref="AP14:AP34" si="17">ROUND(+$P14*T14,0)</f>
        <v>0</v>
      </c>
      <c r="AQ14" s="68">
        <f t="shared" ref="AQ14:AQ34" si="18">ROUND(+$P14*U14,0)</f>
        <v>0</v>
      </c>
      <c r="AR14" s="68">
        <f t="shared" ref="AR14:AR34" si="19">ROUND(+$P14*V14,0)</f>
        <v>0</v>
      </c>
      <c r="AS14" s="68">
        <f t="shared" ref="AS14:AS34" si="20">ROUND(+$P14*W14,0)</f>
        <v>0</v>
      </c>
      <c r="AT14" s="68">
        <f t="shared" ref="AT14:AT34" si="21">ROUND(+$P14*X14,0)</f>
        <v>0</v>
      </c>
      <c r="AU14" s="68">
        <f t="shared" ref="AU14:AU34" si="22">ROUND(+$P14*Y14,0)</f>
        <v>0</v>
      </c>
      <c r="AV14" s="68">
        <f t="shared" ref="AV14:AV34" si="23">ROUND(+$P14*Z14,0)</f>
        <v>0</v>
      </c>
      <c r="AW14" s="68">
        <f t="shared" ref="AW14:AW34" si="24">ROUND(+$P14*AA14,0)</f>
        <v>0</v>
      </c>
      <c r="AX14" s="68">
        <f t="shared" ref="AX14:AX34" si="25">ROUND(+$P14*AB14,0)</f>
        <v>0</v>
      </c>
      <c r="AY14" s="68">
        <f t="shared" ref="AY14:AY34" si="26">ROUND(+$P14*AC14,0)</f>
        <v>0</v>
      </c>
      <c r="AZ14" s="68">
        <f t="shared" ref="AZ14:AZ34" si="27">ROUND(+$P14*AD14,0)</f>
        <v>0</v>
      </c>
      <c r="BA14" s="68">
        <f t="shared" ref="BA14:BA34" si="28">ROUND(+$P14*AE14,0)</f>
        <v>0</v>
      </c>
      <c r="BB14" s="68">
        <f t="shared" ref="BB14:BB34" si="29">ROUND(+$P14*AF14,0)</f>
        <v>0</v>
      </c>
      <c r="BC14" s="68">
        <f t="shared" ref="BC14:BC34" si="30">ROUND(+$P14*AG14,0)</f>
        <v>0</v>
      </c>
      <c r="BD14" s="68">
        <f t="shared" ref="BD14:BD34" si="31">ROUND(+$P14*AH14,0)</f>
        <v>0</v>
      </c>
      <c r="BE14" s="68">
        <f t="shared" ref="BE14:BE34" si="32">ROUND(+$P14*AI14,0)</f>
        <v>0</v>
      </c>
      <c r="BF14" s="68">
        <f t="shared" ref="BF14:BF34" si="33">ROUND(+$P14*AJ14,0)</f>
        <v>0</v>
      </c>
      <c r="BG14" s="68">
        <f t="shared" ref="BG14:BG34" si="34">ROUND(+$P14*AK14,0)</f>
        <v>0</v>
      </c>
      <c r="BH14" s="68">
        <f t="shared" ref="BH14:BH34" si="35">ROUND(+$P14*AL14,0)</f>
        <v>0</v>
      </c>
      <c r="BI14" s="68">
        <f t="shared" ca="1" si="12"/>
        <v>0</v>
      </c>
      <c r="BJ14" s="68">
        <f t="shared" ref="BJ14:BJ62" ca="1" si="36">IF(BI14=0, 0, IF(R14&lt;&gt;BI14,  BI14-R14, 0))</f>
        <v>0</v>
      </c>
    </row>
    <row r="15" spans="1:64" x14ac:dyDescent="0.3">
      <c r="A15" s="74">
        <f>ROWS($12:15)-1</f>
        <v>3</v>
      </c>
      <c r="B15" s="102"/>
      <c r="C15" s="75"/>
      <c r="D15" s="76"/>
      <c r="E15" s="77"/>
      <c r="F15" s="103"/>
      <c r="G15" s="103"/>
      <c r="H15" s="103"/>
      <c r="I15" s="103"/>
      <c r="J15" s="103"/>
      <c r="K15" s="103"/>
      <c r="L15" s="103"/>
      <c r="M15" s="103"/>
      <c r="N15" s="103"/>
      <c r="O15" s="103"/>
      <c r="P15" s="104">
        <f t="shared" si="9"/>
        <v>0</v>
      </c>
      <c r="Q15" s="84"/>
      <c r="R15" s="32">
        <f t="shared" si="10"/>
        <v>0</v>
      </c>
      <c r="S15" s="150">
        <f t="shared" ca="1" si="13"/>
        <v>0</v>
      </c>
      <c r="T15" s="83"/>
      <c r="U15" s="84"/>
      <c r="V15" s="84"/>
      <c r="W15" s="84"/>
      <c r="X15" s="84"/>
      <c r="Y15" s="84"/>
      <c r="Z15" s="84"/>
      <c r="AA15" s="84"/>
      <c r="AB15" s="84"/>
      <c r="AC15" s="84"/>
      <c r="AD15" s="84"/>
      <c r="AE15" s="84"/>
      <c r="AF15" s="84"/>
      <c r="AG15" s="84"/>
      <c r="AH15" s="84"/>
      <c r="AI15" s="84"/>
      <c r="AJ15" s="84"/>
      <c r="AK15" s="84"/>
      <c r="AL15" s="85"/>
      <c r="AM15" s="118">
        <f t="shared" ca="1" si="14"/>
        <v>0</v>
      </c>
      <c r="AN15" s="118">
        <f t="shared" ca="1" si="15"/>
        <v>0</v>
      </c>
      <c r="AO15" s="68">
        <f t="shared" ca="1" si="16"/>
        <v>0</v>
      </c>
      <c r="AP15" s="68">
        <f t="shared" si="17"/>
        <v>0</v>
      </c>
      <c r="AQ15" s="68">
        <f t="shared" si="18"/>
        <v>0</v>
      </c>
      <c r="AR15" s="68">
        <f t="shared" si="19"/>
        <v>0</v>
      </c>
      <c r="AS15" s="68">
        <f t="shared" si="20"/>
        <v>0</v>
      </c>
      <c r="AT15" s="68">
        <f t="shared" si="21"/>
        <v>0</v>
      </c>
      <c r="AU15" s="68">
        <f t="shared" si="22"/>
        <v>0</v>
      </c>
      <c r="AV15" s="68">
        <f t="shared" si="23"/>
        <v>0</v>
      </c>
      <c r="AW15" s="68">
        <f t="shared" si="24"/>
        <v>0</v>
      </c>
      <c r="AX15" s="68">
        <f t="shared" si="25"/>
        <v>0</v>
      </c>
      <c r="AY15" s="68">
        <f t="shared" si="26"/>
        <v>0</v>
      </c>
      <c r="AZ15" s="68">
        <f t="shared" si="27"/>
        <v>0</v>
      </c>
      <c r="BA15" s="68">
        <f t="shared" si="28"/>
        <v>0</v>
      </c>
      <c r="BB15" s="68">
        <f t="shared" si="29"/>
        <v>0</v>
      </c>
      <c r="BC15" s="68">
        <f t="shared" si="30"/>
        <v>0</v>
      </c>
      <c r="BD15" s="68">
        <f t="shared" si="31"/>
        <v>0</v>
      </c>
      <c r="BE15" s="68">
        <f t="shared" si="32"/>
        <v>0</v>
      </c>
      <c r="BF15" s="68">
        <f t="shared" si="33"/>
        <v>0</v>
      </c>
      <c r="BG15" s="68">
        <f t="shared" si="34"/>
        <v>0</v>
      </c>
      <c r="BH15" s="68">
        <f t="shared" si="35"/>
        <v>0</v>
      </c>
      <c r="BI15" s="68">
        <f t="shared" ca="1" si="12"/>
        <v>0</v>
      </c>
      <c r="BJ15" s="68">
        <f t="shared" ca="1" si="36"/>
        <v>0</v>
      </c>
    </row>
    <row r="16" spans="1:64" x14ac:dyDescent="0.3">
      <c r="A16" s="74">
        <f>ROWS($12:16)-1</f>
        <v>4</v>
      </c>
      <c r="B16" s="102"/>
      <c r="C16" s="75"/>
      <c r="D16" s="76"/>
      <c r="E16" s="77"/>
      <c r="F16" s="103"/>
      <c r="G16" s="103"/>
      <c r="H16" s="103"/>
      <c r="I16" s="103"/>
      <c r="J16" s="103"/>
      <c r="K16" s="103"/>
      <c r="L16" s="103"/>
      <c r="M16" s="103"/>
      <c r="N16" s="103"/>
      <c r="O16" s="103"/>
      <c r="P16" s="104">
        <f t="shared" si="9"/>
        <v>0</v>
      </c>
      <c r="Q16" s="84"/>
      <c r="R16" s="32">
        <f t="shared" si="10"/>
        <v>0</v>
      </c>
      <c r="S16" s="150">
        <f t="shared" ca="1" si="13"/>
        <v>0</v>
      </c>
      <c r="T16" s="83"/>
      <c r="U16" s="84"/>
      <c r="V16" s="84"/>
      <c r="W16" s="84"/>
      <c r="X16" s="84"/>
      <c r="Y16" s="84"/>
      <c r="Z16" s="84"/>
      <c r="AA16" s="84"/>
      <c r="AB16" s="84"/>
      <c r="AC16" s="84"/>
      <c r="AD16" s="84"/>
      <c r="AE16" s="84"/>
      <c r="AF16" s="84"/>
      <c r="AG16" s="84"/>
      <c r="AH16" s="84"/>
      <c r="AI16" s="84"/>
      <c r="AJ16" s="84"/>
      <c r="AK16" s="84"/>
      <c r="AL16" s="85"/>
      <c r="AM16" s="118">
        <f t="shared" ca="1" si="14"/>
        <v>0</v>
      </c>
      <c r="AN16" s="118">
        <f t="shared" ca="1" si="15"/>
        <v>0</v>
      </c>
      <c r="AO16" s="68">
        <f t="shared" ca="1" si="16"/>
        <v>0</v>
      </c>
      <c r="AP16" s="68">
        <f t="shared" si="17"/>
        <v>0</v>
      </c>
      <c r="AQ16" s="68">
        <f t="shared" si="18"/>
        <v>0</v>
      </c>
      <c r="AR16" s="68">
        <f t="shared" si="19"/>
        <v>0</v>
      </c>
      <c r="AS16" s="68">
        <f t="shared" si="20"/>
        <v>0</v>
      </c>
      <c r="AT16" s="68">
        <f t="shared" si="21"/>
        <v>0</v>
      </c>
      <c r="AU16" s="68">
        <f t="shared" si="22"/>
        <v>0</v>
      </c>
      <c r="AV16" s="68">
        <f t="shared" si="23"/>
        <v>0</v>
      </c>
      <c r="AW16" s="68">
        <f t="shared" si="24"/>
        <v>0</v>
      </c>
      <c r="AX16" s="68">
        <f t="shared" si="25"/>
        <v>0</v>
      </c>
      <c r="AY16" s="68">
        <f t="shared" si="26"/>
        <v>0</v>
      </c>
      <c r="AZ16" s="68">
        <f t="shared" si="27"/>
        <v>0</v>
      </c>
      <c r="BA16" s="68">
        <f t="shared" si="28"/>
        <v>0</v>
      </c>
      <c r="BB16" s="68">
        <f t="shared" si="29"/>
        <v>0</v>
      </c>
      <c r="BC16" s="68">
        <f t="shared" si="30"/>
        <v>0</v>
      </c>
      <c r="BD16" s="68">
        <f t="shared" si="31"/>
        <v>0</v>
      </c>
      <c r="BE16" s="68">
        <f t="shared" si="32"/>
        <v>0</v>
      </c>
      <c r="BF16" s="68">
        <f t="shared" si="33"/>
        <v>0</v>
      </c>
      <c r="BG16" s="68">
        <f t="shared" si="34"/>
        <v>0</v>
      </c>
      <c r="BH16" s="68">
        <f t="shared" si="35"/>
        <v>0</v>
      </c>
      <c r="BI16" s="68">
        <f t="shared" ca="1" si="12"/>
        <v>0</v>
      </c>
      <c r="BJ16" s="68">
        <f t="shared" ca="1" si="36"/>
        <v>0</v>
      </c>
    </row>
    <row r="17" spans="1:62" x14ac:dyDescent="0.3">
      <c r="A17" s="74">
        <f>ROWS($12:17)-1</f>
        <v>5</v>
      </c>
      <c r="B17" s="102"/>
      <c r="C17" s="75"/>
      <c r="D17" s="76"/>
      <c r="E17" s="77"/>
      <c r="F17" s="103"/>
      <c r="G17" s="103"/>
      <c r="H17" s="103"/>
      <c r="I17" s="103"/>
      <c r="J17" s="103"/>
      <c r="K17" s="103"/>
      <c r="L17" s="103"/>
      <c r="M17" s="103"/>
      <c r="N17" s="103"/>
      <c r="O17" s="103"/>
      <c r="P17" s="104">
        <f t="shared" si="9"/>
        <v>0</v>
      </c>
      <c r="Q17" s="84"/>
      <c r="R17" s="32">
        <f t="shared" si="10"/>
        <v>0</v>
      </c>
      <c r="S17" s="150">
        <f t="shared" ca="1" si="13"/>
        <v>0</v>
      </c>
      <c r="T17" s="83"/>
      <c r="U17" s="84"/>
      <c r="V17" s="84"/>
      <c r="W17" s="84"/>
      <c r="X17" s="84"/>
      <c r="Y17" s="84"/>
      <c r="Z17" s="84"/>
      <c r="AA17" s="84"/>
      <c r="AB17" s="84"/>
      <c r="AC17" s="84"/>
      <c r="AD17" s="84"/>
      <c r="AE17" s="84"/>
      <c r="AF17" s="84"/>
      <c r="AG17" s="84"/>
      <c r="AH17" s="84"/>
      <c r="AI17" s="84"/>
      <c r="AJ17" s="84"/>
      <c r="AK17" s="84"/>
      <c r="AL17" s="85"/>
      <c r="AM17" s="118">
        <f t="shared" ca="1" si="14"/>
        <v>0</v>
      </c>
      <c r="AN17" s="118">
        <f t="shared" ca="1" si="15"/>
        <v>0</v>
      </c>
      <c r="AO17" s="68">
        <f t="shared" ca="1" si="16"/>
        <v>0</v>
      </c>
      <c r="AP17" s="68">
        <f t="shared" si="17"/>
        <v>0</v>
      </c>
      <c r="AQ17" s="68">
        <f t="shared" si="18"/>
        <v>0</v>
      </c>
      <c r="AR17" s="68">
        <f t="shared" si="19"/>
        <v>0</v>
      </c>
      <c r="AS17" s="68">
        <f t="shared" si="20"/>
        <v>0</v>
      </c>
      <c r="AT17" s="68">
        <f t="shared" si="21"/>
        <v>0</v>
      </c>
      <c r="AU17" s="68">
        <f t="shared" si="22"/>
        <v>0</v>
      </c>
      <c r="AV17" s="68">
        <f t="shared" si="23"/>
        <v>0</v>
      </c>
      <c r="AW17" s="68">
        <f t="shared" si="24"/>
        <v>0</v>
      </c>
      <c r="AX17" s="68">
        <f t="shared" si="25"/>
        <v>0</v>
      </c>
      <c r="AY17" s="68">
        <f t="shared" si="26"/>
        <v>0</v>
      </c>
      <c r="AZ17" s="68">
        <f t="shared" si="27"/>
        <v>0</v>
      </c>
      <c r="BA17" s="68">
        <f t="shared" si="28"/>
        <v>0</v>
      </c>
      <c r="BB17" s="68">
        <f t="shared" si="29"/>
        <v>0</v>
      </c>
      <c r="BC17" s="68">
        <f t="shared" si="30"/>
        <v>0</v>
      </c>
      <c r="BD17" s="68">
        <f t="shared" si="31"/>
        <v>0</v>
      </c>
      <c r="BE17" s="68">
        <f t="shared" si="32"/>
        <v>0</v>
      </c>
      <c r="BF17" s="68">
        <f t="shared" si="33"/>
        <v>0</v>
      </c>
      <c r="BG17" s="68">
        <f t="shared" si="34"/>
        <v>0</v>
      </c>
      <c r="BH17" s="68">
        <f t="shared" si="35"/>
        <v>0</v>
      </c>
      <c r="BI17" s="68">
        <f t="shared" ca="1" si="12"/>
        <v>0</v>
      </c>
      <c r="BJ17" s="68">
        <f t="shared" ca="1" si="36"/>
        <v>0</v>
      </c>
    </row>
    <row r="18" spans="1:62" x14ac:dyDescent="0.3">
      <c r="A18" s="74">
        <f>ROWS($12:18)-1</f>
        <v>6</v>
      </c>
      <c r="B18" s="102"/>
      <c r="C18" s="75"/>
      <c r="D18" s="76"/>
      <c r="E18" s="77"/>
      <c r="F18" s="103"/>
      <c r="G18" s="103"/>
      <c r="H18" s="103"/>
      <c r="I18" s="103"/>
      <c r="J18" s="103"/>
      <c r="K18" s="103"/>
      <c r="L18" s="103"/>
      <c r="M18" s="103"/>
      <c r="N18" s="103"/>
      <c r="O18" s="103"/>
      <c r="P18" s="104">
        <f t="shared" si="9"/>
        <v>0</v>
      </c>
      <c r="Q18" s="84"/>
      <c r="R18" s="32">
        <f t="shared" si="10"/>
        <v>0</v>
      </c>
      <c r="S18" s="150">
        <f t="shared" ca="1" si="13"/>
        <v>0</v>
      </c>
      <c r="T18" s="83"/>
      <c r="U18" s="84"/>
      <c r="V18" s="84"/>
      <c r="W18" s="84"/>
      <c r="X18" s="84"/>
      <c r="Y18" s="84"/>
      <c r="Z18" s="84"/>
      <c r="AA18" s="84"/>
      <c r="AB18" s="84"/>
      <c r="AC18" s="84"/>
      <c r="AD18" s="84"/>
      <c r="AE18" s="84"/>
      <c r="AF18" s="84"/>
      <c r="AG18" s="84"/>
      <c r="AH18" s="84"/>
      <c r="AI18" s="84"/>
      <c r="AJ18" s="84"/>
      <c r="AK18" s="84"/>
      <c r="AL18" s="85"/>
      <c r="AM18" s="118">
        <f t="shared" ca="1" si="14"/>
        <v>0</v>
      </c>
      <c r="AN18" s="118">
        <f t="shared" ca="1" si="15"/>
        <v>0</v>
      </c>
      <c r="AO18" s="68">
        <f t="shared" ca="1" si="16"/>
        <v>0</v>
      </c>
      <c r="AP18" s="68">
        <f t="shared" si="17"/>
        <v>0</v>
      </c>
      <c r="AQ18" s="68">
        <f t="shared" si="18"/>
        <v>0</v>
      </c>
      <c r="AR18" s="68">
        <f t="shared" si="19"/>
        <v>0</v>
      </c>
      <c r="AS18" s="68">
        <f t="shared" si="20"/>
        <v>0</v>
      </c>
      <c r="AT18" s="68">
        <f t="shared" si="21"/>
        <v>0</v>
      </c>
      <c r="AU18" s="68">
        <f t="shared" si="22"/>
        <v>0</v>
      </c>
      <c r="AV18" s="68">
        <f t="shared" si="23"/>
        <v>0</v>
      </c>
      <c r="AW18" s="68">
        <f t="shared" si="24"/>
        <v>0</v>
      </c>
      <c r="AX18" s="68">
        <f t="shared" si="25"/>
        <v>0</v>
      </c>
      <c r="AY18" s="68">
        <f t="shared" si="26"/>
        <v>0</v>
      </c>
      <c r="AZ18" s="68">
        <f t="shared" si="27"/>
        <v>0</v>
      </c>
      <c r="BA18" s="68">
        <f t="shared" si="28"/>
        <v>0</v>
      </c>
      <c r="BB18" s="68">
        <f t="shared" si="29"/>
        <v>0</v>
      </c>
      <c r="BC18" s="68">
        <f t="shared" si="30"/>
        <v>0</v>
      </c>
      <c r="BD18" s="68">
        <f t="shared" si="31"/>
        <v>0</v>
      </c>
      <c r="BE18" s="68">
        <f t="shared" si="32"/>
        <v>0</v>
      </c>
      <c r="BF18" s="68">
        <f t="shared" si="33"/>
        <v>0</v>
      </c>
      <c r="BG18" s="68">
        <f t="shared" si="34"/>
        <v>0</v>
      </c>
      <c r="BH18" s="68">
        <f t="shared" si="35"/>
        <v>0</v>
      </c>
      <c r="BI18" s="68">
        <f t="shared" ca="1" si="12"/>
        <v>0</v>
      </c>
      <c r="BJ18" s="68">
        <f t="shared" ca="1" si="36"/>
        <v>0</v>
      </c>
    </row>
    <row r="19" spans="1:62" x14ac:dyDescent="0.3">
      <c r="A19" s="74">
        <f>ROWS($12:19)-1</f>
        <v>7</v>
      </c>
      <c r="B19" s="102"/>
      <c r="C19" s="75"/>
      <c r="D19" s="76"/>
      <c r="E19" s="77"/>
      <c r="F19" s="103"/>
      <c r="G19" s="103"/>
      <c r="H19" s="103"/>
      <c r="I19" s="103"/>
      <c r="J19" s="103"/>
      <c r="K19" s="103"/>
      <c r="L19" s="103"/>
      <c r="M19" s="103"/>
      <c r="N19" s="103"/>
      <c r="O19" s="103"/>
      <c r="P19" s="104">
        <f t="shared" si="9"/>
        <v>0</v>
      </c>
      <c r="Q19" s="84"/>
      <c r="R19" s="32">
        <f t="shared" si="10"/>
        <v>0</v>
      </c>
      <c r="S19" s="150">
        <f t="shared" ca="1" si="13"/>
        <v>0</v>
      </c>
      <c r="T19" s="83"/>
      <c r="U19" s="84"/>
      <c r="V19" s="84"/>
      <c r="W19" s="84"/>
      <c r="X19" s="84"/>
      <c r="Y19" s="84"/>
      <c r="Z19" s="84"/>
      <c r="AA19" s="84"/>
      <c r="AB19" s="84"/>
      <c r="AC19" s="84"/>
      <c r="AD19" s="84"/>
      <c r="AE19" s="84"/>
      <c r="AF19" s="84"/>
      <c r="AG19" s="84"/>
      <c r="AH19" s="84"/>
      <c r="AI19" s="84"/>
      <c r="AJ19" s="84"/>
      <c r="AK19" s="84"/>
      <c r="AL19" s="85"/>
      <c r="AM19" s="118">
        <f t="shared" ca="1" si="14"/>
        <v>0</v>
      </c>
      <c r="AN19" s="118">
        <f t="shared" ca="1" si="15"/>
        <v>0</v>
      </c>
      <c r="AO19" s="68">
        <f t="shared" ca="1" si="16"/>
        <v>0</v>
      </c>
      <c r="AP19" s="68">
        <f t="shared" si="17"/>
        <v>0</v>
      </c>
      <c r="AQ19" s="68">
        <f t="shared" si="18"/>
        <v>0</v>
      </c>
      <c r="AR19" s="68">
        <f t="shared" si="19"/>
        <v>0</v>
      </c>
      <c r="AS19" s="68">
        <f t="shared" si="20"/>
        <v>0</v>
      </c>
      <c r="AT19" s="68">
        <f t="shared" si="21"/>
        <v>0</v>
      </c>
      <c r="AU19" s="68">
        <f t="shared" si="22"/>
        <v>0</v>
      </c>
      <c r="AV19" s="68">
        <f t="shared" si="23"/>
        <v>0</v>
      </c>
      <c r="AW19" s="68">
        <f t="shared" si="24"/>
        <v>0</v>
      </c>
      <c r="AX19" s="68">
        <f t="shared" si="25"/>
        <v>0</v>
      </c>
      <c r="AY19" s="68">
        <f t="shared" si="26"/>
        <v>0</v>
      </c>
      <c r="AZ19" s="68">
        <f t="shared" si="27"/>
        <v>0</v>
      </c>
      <c r="BA19" s="68">
        <f t="shared" si="28"/>
        <v>0</v>
      </c>
      <c r="BB19" s="68">
        <f t="shared" si="29"/>
        <v>0</v>
      </c>
      <c r="BC19" s="68">
        <f t="shared" si="30"/>
        <v>0</v>
      </c>
      <c r="BD19" s="68">
        <f t="shared" si="31"/>
        <v>0</v>
      </c>
      <c r="BE19" s="68">
        <f t="shared" si="32"/>
        <v>0</v>
      </c>
      <c r="BF19" s="68">
        <f t="shared" si="33"/>
        <v>0</v>
      </c>
      <c r="BG19" s="68">
        <f t="shared" si="34"/>
        <v>0</v>
      </c>
      <c r="BH19" s="68">
        <f t="shared" si="35"/>
        <v>0</v>
      </c>
      <c r="BI19" s="68">
        <f t="shared" ca="1" si="12"/>
        <v>0</v>
      </c>
      <c r="BJ19" s="68">
        <f t="shared" ca="1" si="36"/>
        <v>0</v>
      </c>
    </row>
    <row r="20" spans="1:62" x14ac:dyDescent="0.3">
      <c r="A20" s="74">
        <f>ROWS($12:20)-1</f>
        <v>8</v>
      </c>
      <c r="B20" s="102"/>
      <c r="C20" s="75"/>
      <c r="D20" s="76"/>
      <c r="E20" s="77"/>
      <c r="F20" s="103"/>
      <c r="G20" s="103"/>
      <c r="H20" s="103"/>
      <c r="I20" s="103"/>
      <c r="J20" s="103"/>
      <c r="K20" s="103"/>
      <c r="L20" s="103"/>
      <c r="M20" s="103"/>
      <c r="N20" s="103"/>
      <c r="O20" s="103"/>
      <c r="P20" s="104">
        <f t="shared" si="9"/>
        <v>0</v>
      </c>
      <c r="Q20" s="84"/>
      <c r="R20" s="32">
        <f t="shared" si="10"/>
        <v>0</v>
      </c>
      <c r="S20" s="150">
        <f t="shared" ca="1" si="13"/>
        <v>0</v>
      </c>
      <c r="T20" s="83"/>
      <c r="U20" s="84"/>
      <c r="V20" s="84"/>
      <c r="W20" s="84"/>
      <c r="X20" s="84"/>
      <c r="Y20" s="84"/>
      <c r="Z20" s="84"/>
      <c r="AA20" s="84"/>
      <c r="AB20" s="84"/>
      <c r="AC20" s="84"/>
      <c r="AD20" s="84"/>
      <c r="AE20" s="84"/>
      <c r="AF20" s="84"/>
      <c r="AG20" s="84"/>
      <c r="AH20" s="84"/>
      <c r="AI20" s="84"/>
      <c r="AJ20" s="84"/>
      <c r="AK20" s="84"/>
      <c r="AL20" s="85"/>
      <c r="AM20" s="118">
        <f t="shared" ca="1" si="14"/>
        <v>0</v>
      </c>
      <c r="AN20" s="118">
        <f t="shared" ca="1" si="15"/>
        <v>0</v>
      </c>
      <c r="AO20" s="68">
        <f t="shared" ca="1" si="16"/>
        <v>0</v>
      </c>
      <c r="AP20" s="68">
        <f t="shared" si="17"/>
        <v>0</v>
      </c>
      <c r="AQ20" s="68">
        <f t="shared" si="18"/>
        <v>0</v>
      </c>
      <c r="AR20" s="68">
        <f t="shared" si="19"/>
        <v>0</v>
      </c>
      <c r="AS20" s="68">
        <f t="shared" si="20"/>
        <v>0</v>
      </c>
      <c r="AT20" s="68">
        <f t="shared" si="21"/>
        <v>0</v>
      </c>
      <c r="AU20" s="68">
        <f t="shared" si="22"/>
        <v>0</v>
      </c>
      <c r="AV20" s="68">
        <f t="shared" si="23"/>
        <v>0</v>
      </c>
      <c r="AW20" s="68">
        <f t="shared" si="24"/>
        <v>0</v>
      </c>
      <c r="AX20" s="68">
        <f t="shared" si="25"/>
        <v>0</v>
      </c>
      <c r="AY20" s="68">
        <f t="shared" si="26"/>
        <v>0</v>
      </c>
      <c r="AZ20" s="68">
        <f t="shared" si="27"/>
        <v>0</v>
      </c>
      <c r="BA20" s="68">
        <f t="shared" si="28"/>
        <v>0</v>
      </c>
      <c r="BB20" s="68">
        <f t="shared" si="29"/>
        <v>0</v>
      </c>
      <c r="BC20" s="68">
        <f t="shared" si="30"/>
        <v>0</v>
      </c>
      <c r="BD20" s="68">
        <f t="shared" si="31"/>
        <v>0</v>
      </c>
      <c r="BE20" s="68">
        <f t="shared" si="32"/>
        <v>0</v>
      </c>
      <c r="BF20" s="68">
        <f t="shared" si="33"/>
        <v>0</v>
      </c>
      <c r="BG20" s="68">
        <f t="shared" si="34"/>
        <v>0</v>
      </c>
      <c r="BH20" s="68">
        <f t="shared" si="35"/>
        <v>0</v>
      </c>
      <c r="BI20" s="68">
        <f t="shared" ca="1" si="12"/>
        <v>0</v>
      </c>
      <c r="BJ20" s="68">
        <f t="shared" ca="1" si="36"/>
        <v>0</v>
      </c>
    </row>
    <row r="21" spans="1:62" x14ac:dyDescent="0.3">
      <c r="A21" s="74">
        <f>ROWS($12:21)-1</f>
        <v>9</v>
      </c>
      <c r="B21" s="102"/>
      <c r="C21" s="75"/>
      <c r="D21" s="76"/>
      <c r="E21" s="77"/>
      <c r="F21" s="103"/>
      <c r="G21" s="103"/>
      <c r="H21" s="103"/>
      <c r="I21" s="103"/>
      <c r="J21" s="103"/>
      <c r="K21" s="103"/>
      <c r="L21" s="103"/>
      <c r="M21" s="103"/>
      <c r="N21" s="103"/>
      <c r="O21" s="103"/>
      <c r="P21" s="104">
        <f t="shared" si="9"/>
        <v>0</v>
      </c>
      <c r="Q21" s="84"/>
      <c r="R21" s="32">
        <f t="shared" si="10"/>
        <v>0</v>
      </c>
      <c r="S21" s="150">
        <f t="shared" ca="1" si="13"/>
        <v>0</v>
      </c>
      <c r="T21" s="83"/>
      <c r="U21" s="84"/>
      <c r="V21" s="84"/>
      <c r="W21" s="84"/>
      <c r="X21" s="84"/>
      <c r="Y21" s="84"/>
      <c r="Z21" s="84"/>
      <c r="AA21" s="84"/>
      <c r="AB21" s="84"/>
      <c r="AC21" s="84"/>
      <c r="AD21" s="84"/>
      <c r="AE21" s="84"/>
      <c r="AF21" s="84"/>
      <c r="AG21" s="84"/>
      <c r="AH21" s="84"/>
      <c r="AI21" s="84"/>
      <c r="AJ21" s="84"/>
      <c r="AK21" s="84"/>
      <c r="AL21" s="85"/>
      <c r="AM21" s="118">
        <f t="shared" ca="1" si="14"/>
        <v>0</v>
      </c>
      <c r="AN21" s="118">
        <f t="shared" ca="1" si="15"/>
        <v>0</v>
      </c>
      <c r="AO21" s="68">
        <f t="shared" ca="1" si="16"/>
        <v>0</v>
      </c>
      <c r="AP21" s="68">
        <f t="shared" si="17"/>
        <v>0</v>
      </c>
      <c r="AQ21" s="68">
        <f t="shared" si="18"/>
        <v>0</v>
      </c>
      <c r="AR21" s="68">
        <f t="shared" si="19"/>
        <v>0</v>
      </c>
      <c r="AS21" s="68">
        <f t="shared" si="20"/>
        <v>0</v>
      </c>
      <c r="AT21" s="68">
        <f t="shared" si="21"/>
        <v>0</v>
      </c>
      <c r="AU21" s="68">
        <f t="shared" si="22"/>
        <v>0</v>
      </c>
      <c r="AV21" s="68">
        <f t="shared" si="23"/>
        <v>0</v>
      </c>
      <c r="AW21" s="68">
        <f t="shared" si="24"/>
        <v>0</v>
      </c>
      <c r="AX21" s="68">
        <f t="shared" si="25"/>
        <v>0</v>
      </c>
      <c r="AY21" s="68">
        <f t="shared" si="26"/>
        <v>0</v>
      </c>
      <c r="AZ21" s="68">
        <f t="shared" si="27"/>
        <v>0</v>
      </c>
      <c r="BA21" s="68">
        <f t="shared" si="28"/>
        <v>0</v>
      </c>
      <c r="BB21" s="68">
        <f t="shared" si="29"/>
        <v>0</v>
      </c>
      <c r="BC21" s="68">
        <f t="shared" si="30"/>
        <v>0</v>
      </c>
      <c r="BD21" s="68">
        <f t="shared" si="31"/>
        <v>0</v>
      </c>
      <c r="BE21" s="68">
        <f t="shared" si="32"/>
        <v>0</v>
      </c>
      <c r="BF21" s="68">
        <f t="shared" si="33"/>
        <v>0</v>
      </c>
      <c r="BG21" s="68">
        <f t="shared" si="34"/>
        <v>0</v>
      </c>
      <c r="BH21" s="68">
        <f t="shared" si="35"/>
        <v>0</v>
      </c>
      <c r="BI21" s="68">
        <f t="shared" ca="1" si="12"/>
        <v>0</v>
      </c>
      <c r="BJ21" s="68">
        <f t="shared" ca="1" si="36"/>
        <v>0</v>
      </c>
    </row>
    <row r="22" spans="1:62" x14ac:dyDescent="0.3">
      <c r="A22" s="74">
        <f>ROWS($12:22)-1</f>
        <v>10</v>
      </c>
      <c r="B22" s="102"/>
      <c r="C22" s="75"/>
      <c r="D22" s="76"/>
      <c r="E22" s="77"/>
      <c r="F22" s="103"/>
      <c r="G22" s="103"/>
      <c r="H22" s="103"/>
      <c r="I22" s="103"/>
      <c r="J22" s="103"/>
      <c r="K22" s="103"/>
      <c r="L22" s="103"/>
      <c r="M22" s="103"/>
      <c r="N22" s="103"/>
      <c r="O22" s="103"/>
      <c r="P22" s="104">
        <f t="shared" si="9"/>
        <v>0</v>
      </c>
      <c r="Q22" s="84"/>
      <c r="R22" s="32">
        <f t="shared" si="10"/>
        <v>0</v>
      </c>
      <c r="S22" s="150">
        <f t="shared" ca="1" si="13"/>
        <v>0</v>
      </c>
      <c r="T22" s="83"/>
      <c r="U22" s="84"/>
      <c r="V22" s="84"/>
      <c r="W22" s="84"/>
      <c r="X22" s="84"/>
      <c r="Y22" s="84"/>
      <c r="Z22" s="84"/>
      <c r="AA22" s="84"/>
      <c r="AB22" s="84"/>
      <c r="AC22" s="84"/>
      <c r="AD22" s="84"/>
      <c r="AE22" s="84"/>
      <c r="AF22" s="84"/>
      <c r="AG22" s="84"/>
      <c r="AH22" s="84"/>
      <c r="AI22" s="84"/>
      <c r="AJ22" s="84"/>
      <c r="AK22" s="84"/>
      <c r="AL22" s="85"/>
      <c r="AM22" s="118">
        <f t="shared" ca="1" si="14"/>
        <v>0</v>
      </c>
      <c r="AN22" s="118">
        <f t="shared" ca="1" si="15"/>
        <v>0</v>
      </c>
      <c r="AO22" s="68">
        <f t="shared" ca="1" si="16"/>
        <v>0</v>
      </c>
      <c r="AP22" s="68">
        <f t="shared" si="17"/>
        <v>0</v>
      </c>
      <c r="AQ22" s="68">
        <f t="shared" si="18"/>
        <v>0</v>
      </c>
      <c r="AR22" s="68">
        <f t="shared" si="19"/>
        <v>0</v>
      </c>
      <c r="AS22" s="68">
        <f t="shared" si="20"/>
        <v>0</v>
      </c>
      <c r="AT22" s="68">
        <f t="shared" si="21"/>
        <v>0</v>
      </c>
      <c r="AU22" s="68">
        <f t="shared" si="22"/>
        <v>0</v>
      </c>
      <c r="AV22" s="68">
        <f t="shared" si="23"/>
        <v>0</v>
      </c>
      <c r="AW22" s="68">
        <f t="shared" si="24"/>
        <v>0</v>
      </c>
      <c r="AX22" s="68">
        <f t="shared" si="25"/>
        <v>0</v>
      </c>
      <c r="AY22" s="68">
        <f t="shared" si="26"/>
        <v>0</v>
      </c>
      <c r="AZ22" s="68">
        <f t="shared" si="27"/>
        <v>0</v>
      </c>
      <c r="BA22" s="68">
        <f t="shared" si="28"/>
        <v>0</v>
      </c>
      <c r="BB22" s="68">
        <f t="shared" si="29"/>
        <v>0</v>
      </c>
      <c r="BC22" s="68">
        <f t="shared" si="30"/>
        <v>0</v>
      </c>
      <c r="BD22" s="68">
        <f t="shared" si="31"/>
        <v>0</v>
      </c>
      <c r="BE22" s="68">
        <f t="shared" si="32"/>
        <v>0</v>
      </c>
      <c r="BF22" s="68">
        <f t="shared" si="33"/>
        <v>0</v>
      </c>
      <c r="BG22" s="68">
        <f t="shared" si="34"/>
        <v>0</v>
      </c>
      <c r="BH22" s="68">
        <f t="shared" si="35"/>
        <v>0</v>
      </c>
      <c r="BI22" s="68">
        <f t="shared" ca="1" si="12"/>
        <v>0</v>
      </c>
      <c r="BJ22" s="68">
        <f t="shared" ca="1" si="36"/>
        <v>0</v>
      </c>
    </row>
    <row r="23" spans="1:62" x14ac:dyDescent="0.3">
      <c r="A23" s="74">
        <f>ROWS($12:23)-1</f>
        <v>11</v>
      </c>
      <c r="B23" s="102"/>
      <c r="C23" s="75"/>
      <c r="D23" s="76"/>
      <c r="E23" s="77"/>
      <c r="F23" s="103"/>
      <c r="G23" s="103"/>
      <c r="H23" s="103"/>
      <c r="I23" s="103"/>
      <c r="J23" s="103"/>
      <c r="K23" s="103"/>
      <c r="L23" s="103"/>
      <c r="M23" s="103"/>
      <c r="N23" s="103"/>
      <c r="O23" s="103"/>
      <c r="P23" s="104">
        <f t="shared" si="9"/>
        <v>0</v>
      </c>
      <c r="Q23" s="84"/>
      <c r="R23" s="32">
        <f t="shared" si="10"/>
        <v>0</v>
      </c>
      <c r="S23" s="150">
        <f t="shared" ca="1" si="13"/>
        <v>0</v>
      </c>
      <c r="T23" s="83"/>
      <c r="U23" s="84"/>
      <c r="V23" s="84"/>
      <c r="W23" s="84"/>
      <c r="X23" s="84"/>
      <c r="Y23" s="84"/>
      <c r="Z23" s="84"/>
      <c r="AA23" s="84"/>
      <c r="AB23" s="84"/>
      <c r="AC23" s="84"/>
      <c r="AD23" s="84"/>
      <c r="AE23" s="84"/>
      <c r="AF23" s="84"/>
      <c r="AG23" s="84"/>
      <c r="AH23" s="84"/>
      <c r="AI23" s="84"/>
      <c r="AJ23" s="84"/>
      <c r="AK23" s="84"/>
      <c r="AL23" s="85"/>
      <c r="AM23" s="118">
        <f t="shared" ca="1" si="14"/>
        <v>0</v>
      </c>
      <c r="AN23" s="118">
        <f t="shared" ca="1" si="15"/>
        <v>0</v>
      </c>
      <c r="AO23" s="68">
        <f t="shared" ca="1" si="16"/>
        <v>0</v>
      </c>
      <c r="AP23" s="68">
        <f t="shared" si="17"/>
        <v>0</v>
      </c>
      <c r="AQ23" s="68">
        <f t="shared" si="18"/>
        <v>0</v>
      </c>
      <c r="AR23" s="68">
        <f t="shared" si="19"/>
        <v>0</v>
      </c>
      <c r="AS23" s="68">
        <f t="shared" si="20"/>
        <v>0</v>
      </c>
      <c r="AT23" s="68">
        <f t="shared" si="21"/>
        <v>0</v>
      </c>
      <c r="AU23" s="68">
        <f t="shared" si="22"/>
        <v>0</v>
      </c>
      <c r="AV23" s="68">
        <f t="shared" si="23"/>
        <v>0</v>
      </c>
      <c r="AW23" s="68">
        <f t="shared" si="24"/>
        <v>0</v>
      </c>
      <c r="AX23" s="68">
        <f t="shared" si="25"/>
        <v>0</v>
      </c>
      <c r="AY23" s="68">
        <f t="shared" si="26"/>
        <v>0</v>
      </c>
      <c r="AZ23" s="68">
        <f t="shared" si="27"/>
        <v>0</v>
      </c>
      <c r="BA23" s="68">
        <f t="shared" si="28"/>
        <v>0</v>
      </c>
      <c r="BB23" s="68">
        <f t="shared" si="29"/>
        <v>0</v>
      </c>
      <c r="BC23" s="68">
        <f t="shared" si="30"/>
        <v>0</v>
      </c>
      <c r="BD23" s="68">
        <f t="shared" si="31"/>
        <v>0</v>
      </c>
      <c r="BE23" s="68">
        <f t="shared" si="32"/>
        <v>0</v>
      </c>
      <c r="BF23" s="68">
        <f t="shared" si="33"/>
        <v>0</v>
      </c>
      <c r="BG23" s="68">
        <f t="shared" si="34"/>
        <v>0</v>
      </c>
      <c r="BH23" s="68">
        <f t="shared" si="35"/>
        <v>0</v>
      </c>
      <c r="BI23" s="68">
        <f t="shared" ca="1" si="12"/>
        <v>0</v>
      </c>
      <c r="BJ23" s="68">
        <f t="shared" ca="1" si="36"/>
        <v>0</v>
      </c>
    </row>
    <row r="24" spans="1:62" x14ac:dyDescent="0.3">
      <c r="A24" s="74">
        <f>ROWS($12:24)-1</f>
        <v>12</v>
      </c>
      <c r="B24" s="102"/>
      <c r="C24" s="75"/>
      <c r="D24" s="76"/>
      <c r="E24" s="77"/>
      <c r="F24" s="103"/>
      <c r="G24" s="103"/>
      <c r="H24" s="103"/>
      <c r="I24" s="103"/>
      <c r="J24" s="103"/>
      <c r="K24" s="103"/>
      <c r="L24" s="103"/>
      <c r="M24" s="103"/>
      <c r="N24" s="103"/>
      <c r="O24" s="103"/>
      <c r="P24" s="104">
        <f t="shared" si="9"/>
        <v>0</v>
      </c>
      <c r="Q24" s="84"/>
      <c r="R24" s="32">
        <f t="shared" si="10"/>
        <v>0</v>
      </c>
      <c r="S24" s="150">
        <f t="shared" ca="1" si="13"/>
        <v>0</v>
      </c>
      <c r="T24" s="83"/>
      <c r="U24" s="84"/>
      <c r="V24" s="84"/>
      <c r="W24" s="84"/>
      <c r="X24" s="84"/>
      <c r="Y24" s="84"/>
      <c r="Z24" s="84"/>
      <c r="AA24" s="84"/>
      <c r="AB24" s="84"/>
      <c r="AC24" s="84"/>
      <c r="AD24" s="84"/>
      <c r="AE24" s="84"/>
      <c r="AF24" s="84"/>
      <c r="AG24" s="84"/>
      <c r="AH24" s="84"/>
      <c r="AI24" s="84"/>
      <c r="AJ24" s="84"/>
      <c r="AK24" s="84"/>
      <c r="AL24" s="85"/>
      <c r="AM24" s="118">
        <f t="shared" ca="1" si="14"/>
        <v>0</v>
      </c>
      <c r="AN24" s="118">
        <f t="shared" ca="1" si="15"/>
        <v>0</v>
      </c>
      <c r="AO24" s="68">
        <f t="shared" ca="1" si="16"/>
        <v>0</v>
      </c>
      <c r="AP24" s="68">
        <f t="shared" si="17"/>
        <v>0</v>
      </c>
      <c r="AQ24" s="68">
        <f t="shared" si="18"/>
        <v>0</v>
      </c>
      <c r="AR24" s="68">
        <f t="shared" si="19"/>
        <v>0</v>
      </c>
      <c r="AS24" s="68">
        <f t="shared" si="20"/>
        <v>0</v>
      </c>
      <c r="AT24" s="68">
        <f t="shared" si="21"/>
        <v>0</v>
      </c>
      <c r="AU24" s="68">
        <f t="shared" si="22"/>
        <v>0</v>
      </c>
      <c r="AV24" s="68">
        <f t="shared" si="23"/>
        <v>0</v>
      </c>
      <c r="AW24" s="68">
        <f t="shared" si="24"/>
        <v>0</v>
      </c>
      <c r="AX24" s="68">
        <f t="shared" si="25"/>
        <v>0</v>
      </c>
      <c r="AY24" s="68">
        <f t="shared" si="26"/>
        <v>0</v>
      </c>
      <c r="AZ24" s="68">
        <f t="shared" si="27"/>
        <v>0</v>
      </c>
      <c r="BA24" s="68">
        <f t="shared" si="28"/>
        <v>0</v>
      </c>
      <c r="BB24" s="68">
        <f t="shared" si="29"/>
        <v>0</v>
      </c>
      <c r="BC24" s="68">
        <f t="shared" si="30"/>
        <v>0</v>
      </c>
      <c r="BD24" s="68">
        <f t="shared" si="31"/>
        <v>0</v>
      </c>
      <c r="BE24" s="68">
        <f t="shared" si="32"/>
        <v>0</v>
      </c>
      <c r="BF24" s="68">
        <f t="shared" si="33"/>
        <v>0</v>
      </c>
      <c r="BG24" s="68">
        <f t="shared" si="34"/>
        <v>0</v>
      </c>
      <c r="BH24" s="68">
        <f t="shared" si="35"/>
        <v>0</v>
      </c>
      <c r="BI24" s="68">
        <f t="shared" ca="1" si="12"/>
        <v>0</v>
      </c>
      <c r="BJ24" s="68">
        <f t="shared" ca="1" si="36"/>
        <v>0</v>
      </c>
    </row>
    <row r="25" spans="1:62" x14ac:dyDescent="0.3">
      <c r="A25" s="74">
        <f>ROWS($12:25)-1</f>
        <v>13</v>
      </c>
      <c r="B25" s="102"/>
      <c r="C25" s="75"/>
      <c r="D25" s="76"/>
      <c r="E25" s="77"/>
      <c r="F25" s="103"/>
      <c r="G25" s="103"/>
      <c r="H25" s="103"/>
      <c r="I25" s="103"/>
      <c r="J25" s="103"/>
      <c r="K25" s="103"/>
      <c r="L25" s="103"/>
      <c r="M25" s="103"/>
      <c r="N25" s="103"/>
      <c r="O25" s="103"/>
      <c r="P25" s="104">
        <f t="shared" si="9"/>
        <v>0</v>
      </c>
      <c r="Q25" s="84"/>
      <c r="R25" s="32">
        <f t="shared" si="10"/>
        <v>0</v>
      </c>
      <c r="S25" s="150">
        <f t="shared" ca="1" si="13"/>
        <v>0</v>
      </c>
      <c r="T25" s="83"/>
      <c r="U25" s="84"/>
      <c r="V25" s="84"/>
      <c r="W25" s="84"/>
      <c r="X25" s="84"/>
      <c r="Y25" s="84"/>
      <c r="Z25" s="84"/>
      <c r="AA25" s="84"/>
      <c r="AB25" s="84"/>
      <c r="AC25" s="84"/>
      <c r="AD25" s="84"/>
      <c r="AE25" s="84"/>
      <c r="AF25" s="84"/>
      <c r="AG25" s="84"/>
      <c r="AH25" s="84"/>
      <c r="AI25" s="84"/>
      <c r="AJ25" s="84"/>
      <c r="AK25" s="84"/>
      <c r="AL25" s="85"/>
      <c r="AM25" s="118">
        <f t="shared" ca="1" si="14"/>
        <v>0</v>
      </c>
      <c r="AN25" s="118">
        <f t="shared" ca="1" si="15"/>
        <v>0</v>
      </c>
      <c r="AO25" s="68">
        <f t="shared" ca="1" si="16"/>
        <v>0</v>
      </c>
      <c r="AP25" s="68">
        <f t="shared" si="17"/>
        <v>0</v>
      </c>
      <c r="AQ25" s="68">
        <f t="shared" si="18"/>
        <v>0</v>
      </c>
      <c r="AR25" s="68">
        <f t="shared" si="19"/>
        <v>0</v>
      </c>
      <c r="AS25" s="68">
        <f t="shared" si="20"/>
        <v>0</v>
      </c>
      <c r="AT25" s="68">
        <f t="shared" si="21"/>
        <v>0</v>
      </c>
      <c r="AU25" s="68">
        <f t="shared" si="22"/>
        <v>0</v>
      </c>
      <c r="AV25" s="68">
        <f t="shared" si="23"/>
        <v>0</v>
      </c>
      <c r="AW25" s="68">
        <f t="shared" si="24"/>
        <v>0</v>
      </c>
      <c r="AX25" s="68">
        <f t="shared" si="25"/>
        <v>0</v>
      </c>
      <c r="AY25" s="68">
        <f t="shared" si="26"/>
        <v>0</v>
      </c>
      <c r="AZ25" s="68">
        <f t="shared" si="27"/>
        <v>0</v>
      </c>
      <c r="BA25" s="68">
        <f t="shared" si="28"/>
        <v>0</v>
      </c>
      <c r="BB25" s="68">
        <f t="shared" si="29"/>
        <v>0</v>
      </c>
      <c r="BC25" s="68">
        <f t="shared" si="30"/>
        <v>0</v>
      </c>
      <c r="BD25" s="68">
        <f t="shared" si="31"/>
        <v>0</v>
      </c>
      <c r="BE25" s="68">
        <f t="shared" si="32"/>
        <v>0</v>
      </c>
      <c r="BF25" s="68">
        <f t="shared" si="33"/>
        <v>0</v>
      </c>
      <c r="BG25" s="68">
        <f t="shared" si="34"/>
        <v>0</v>
      </c>
      <c r="BH25" s="68">
        <f t="shared" si="35"/>
        <v>0</v>
      </c>
      <c r="BI25" s="68">
        <f t="shared" ca="1" si="12"/>
        <v>0</v>
      </c>
      <c r="BJ25" s="68">
        <f t="shared" ca="1" si="36"/>
        <v>0</v>
      </c>
    </row>
    <row r="26" spans="1:62" x14ac:dyDescent="0.3">
      <c r="A26" s="74">
        <f>ROWS($12:26)-1</f>
        <v>14</v>
      </c>
      <c r="B26" s="102"/>
      <c r="C26" s="75"/>
      <c r="D26" s="76"/>
      <c r="E26" s="77"/>
      <c r="F26" s="103"/>
      <c r="G26" s="103"/>
      <c r="H26" s="103"/>
      <c r="I26" s="103"/>
      <c r="J26" s="103"/>
      <c r="K26" s="103"/>
      <c r="L26" s="103"/>
      <c r="M26" s="103"/>
      <c r="N26" s="103"/>
      <c r="O26" s="103"/>
      <c r="P26" s="104">
        <f t="shared" si="9"/>
        <v>0</v>
      </c>
      <c r="Q26" s="84"/>
      <c r="R26" s="32">
        <f t="shared" si="10"/>
        <v>0</v>
      </c>
      <c r="S26" s="150">
        <f t="shared" ca="1" si="13"/>
        <v>0</v>
      </c>
      <c r="T26" s="83"/>
      <c r="U26" s="84"/>
      <c r="V26" s="84"/>
      <c r="W26" s="84"/>
      <c r="X26" s="84"/>
      <c r="Y26" s="84"/>
      <c r="Z26" s="84"/>
      <c r="AA26" s="84"/>
      <c r="AB26" s="84"/>
      <c r="AC26" s="84"/>
      <c r="AD26" s="84"/>
      <c r="AE26" s="84"/>
      <c r="AF26" s="84"/>
      <c r="AG26" s="84"/>
      <c r="AH26" s="84"/>
      <c r="AI26" s="84"/>
      <c r="AJ26" s="84"/>
      <c r="AK26" s="84"/>
      <c r="AL26" s="85"/>
      <c r="AM26" s="118">
        <f t="shared" ca="1" si="14"/>
        <v>0</v>
      </c>
      <c r="AN26" s="118">
        <f t="shared" ca="1" si="15"/>
        <v>0</v>
      </c>
      <c r="AO26" s="68">
        <f t="shared" ca="1" si="16"/>
        <v>0</v>
      </c>
      <c r="AP26" s="68">
        <f t="shared" si="17"/>
        <v>0</v>
      </c>
      <c r="AQ26" s="68">
        <f t="shared" si="18"/>
        <v>0</v>
      </c>
      <c r="AR26" s="68">
        <f t="shared" si="19"/>
        <v>0</v>
      </c>
      <c r="AS26" s="68">
        <f t="shared" si="20"/>
        <v>0</v>
      </c>
      <c r="AT26" s="68">
        <f t="shared" si="21"/>
        <v>0</v>
      </c>
      <c r="AU26" s="68">
        <f t="shared" si="22"/>
        <v>0</v>
      </c>
      <c r="AV26" s="68">
        <f t="shared" si="23"/>
        <v>0</v>
      </c>
      <c r="AW26" s="68">
        <f t="shared" si="24"/>
        <v>0</v>
      </c>
      <c r="AX26" s="68">
        <f t="shared" si="25"/>
        <v>0</v>
      </c>
      <c r="AY26" s="68">
        <f t="shared" si="26"/>
        <v>0</v>
      </c>
      <c r="AZ26" s="68">
        <f t="shared" si="27"/>
        <v>0</v>
      </c>
      <c r="BA26" s="68">
        <f t="shared" si="28"/>
        <v>0</v>
      </c>
      <c r="BB26" s="68">
        <f t="shared" si="29"/>
        <v>0</v>
      </c>
      <c r="BC26" s="68">
        <f t="shared" si="30"/>
        <v>0</v>
      </c>
      <c r="BD26" s="68">
        <f t="shared" si="31"/>
        <v>0</v>
      </c>
      <c r="BE26" s="68">
        <f t="shared" si="32"/>
        <v>0</v>
      </c>
      <c r="BF26" s="68">
        <f t="shared" si="33"/>
        <v>0</v>
      </c>
      <c r="BG26" s="68">
        <f t="shared" si="34"/>
        <v>0</v>
      </c>
      <c r="BH26" s="68">
        <f t="shared" si="35"/>
        <v>0</v>
      </c>
      <c r="BI26" s="68">
        <f t="shared" ca="1" si="12"/>
        <v>0</v>
      </c>
      <c r="BJ26" s="68">
        <f t="shared" ca="1" si="36"/>
        <v>0</v>
      </c>
    </row>
    <row r="27" spans="1:62" x14ac:dyDescent="0.3">
      <c r="A27" s="74">
        <f>ROWS($12:27)-1</f>
        <v>15</v>
      </c>
      <c r="B27" s="102"/>
      <c r="C27" s="75"/>
      <c r="D27" s="76"/>
      <c r="E27" s="77"/>
      <c r="F27" s="103"/>
      <c r="G27" s="103"/>
      <c r="H27" s="103"/>
      <c r="I27" s="103"/>
      <c r="J27" s="103"/>
      <c r="K27" s="103"/>
      <c r="L27" s="103"/>
      <c r="M27" s="103"/>
      <c r="N27" s="103"/>
      <c r="O27" s="103"/>
      <c r="P27" s="104">
        <f t="shared" si="9"/>
        <v>0</v>
      </c>
      <c r="Q27" s="84"/>
      <c r="R27" s="32">
        <f t="shared" si="10"/>
        <v>0</v>
      </c>
      <c r="S27" s="150">
        <f t="shared" ca="1" si="13"/>
        <v>0</v>
      </c>
      <c r="T27" s="83"/>
      <c r="U27" s="84"/>
      <c r="V27" s="84"/>
      <c r="W27" s="84"/>
      <c r="X27" s="84"/>
      <c r="Y27" s="84"/>
      <c r="Z27" s="84"/>
      <c r="AA27" s="84"/>
      <c r="AB27" s="84"/>
      <c r="AC27" s="84"/>
      <c r="AD27" s="84"/>
      <c r="AE27" s="84"/>
      <c r="AF27" s="84"/>
      <c r="AG27" s="84"/>
      <c r="AH27" s="84"/>
      <c r="AI27" s="84"/>
      <c r="AJ27" s="84"/>
      <c r="AK27" s="84"/>
      <c r="AL27" s="85"/>
      <c r="AM27" s="118">
        <f t="shared" ca="1" si="14"/>
        <v>0</v>
      </c>
      <c r="AN27" s="118">
        <f t="shared" ca="1" si="15"/>
        <v>0</v>
      </c>
      <c r="AO27" s="68">
        <f t="shared" ca="1" si="16"/>
        <v>0</v>
      </c>
      <c r="AP27" s="68">
        <f t="shared" si="17"/>
        <v>0</v>
      </c>
      <c r="AQ27" s="68">
        <f t="shared" si="18"/>
        <v>0</v>
      </c>
      <c r="AR27" s="68">
        <f t="shared" si="19"/>
        <v>0</v>
      </c>
      <c r="AS27" s="68">
        <f t="shared" si="20"/>
        <v>0</v>
      </c>
      <c r="AT27" s="68">
        <f t="shared" si="21"/>
        <v>0</v>
      </c>
      <c r="AU27" s="68">
        <f t="shared" si="22"/>
        <v>0</v>
      </c>
      <c r="AV27" s="68">
        <f t="shared" si="23"/>
        <v>0</v>
      </c>
      <c r="AW27" s="68">
        <f t="shared" si="24"/>
        <v>0</v>
      </c>
      <c r="AX27" s="68">
        <f t="shared" si="25"/>
        <v>0</v>
      </c>
      <c r="AY27" s="68">
        <f t="shared" si="26"/>
        <v>0</v>
      </c>
      <c r="AZ27" s="68">
        <f t="shared" si="27"/>
        <v>0</v>
      </c>
      <c r="BA27" s="68">
        <f t="shared" si="28"/>
        <v>0</v>
      </c>
      <c r="BB27" s="68">
        <f t="shared" si="29"/>
        <v>0</v>
      </c>
      <c r="BC27" s="68">
        <f t="shared" si="30"/>
        <v>0</v>
      </c>
      <c r="BD27" s="68">
        <f t="shared" si="31"/>
        <v>0</v>
      </c>
      <c r="BE27" s="68">
        <f t="shared" si="32"/>
        <v>0</v>
      </c>
      <c r="BF27" s="68">
        <f t="shared" si="33"/>
        <v>0</v>
      </c>
      <c r="BG27" s="68">
        <f t="shared" si="34"/>
        <v>0</v>
      </c>
      <c r="BH27" s="68">
        <f t="shared" si="35"/>
        <v>0</v>
      </c>
      <c r="BI27" s="68">
        <f t="shared" ca="1" si="12"/>
        <v>0</v>
      </c>
      <c r="BJ27" s="68">
        <f t="shared" ca="1" si="36"/>
        <v>0</v>
      </c>
    </row>
    <row r="28" spans="1:62" x14ac:dyDescent="0.3">
      <c r="A28" s="74">
        <f>ROWS($12:28)-1</f>
        <v>16</v>
      </c>
      <c r="B28" s="102"/>
      <c r="C28" s="75"/>
      <c r="D28" s="76"/>
      <c r="E28" s="77"/>
      <c r="F28" s="103"/>
      <c r="G28" s="103"/>
      <c r="H28" s="103"/>
      <c r="I28" s="103"/>
      <c r="J28" s="103"/>
      <c r="K28" s="103"/>
      <c r="L28" s="103"/>
      <c r="M28" s="103"/>
      <c r="N28" s="103"/>
      <c r="O28" s="103"/>
      <c r="P28" s="104">
        <f t="shared" si="9"/>
        <v>0</v>
      </c>
      <c r="Q28" s="84"/>
      <c r="R28" s="32">
        <f t="shared" si="10"/>
        <v>0</v>
      </c>
      <c r="S28" s="150">
        <f t="shared" ca="1" si="13"/>
        <v>0</v>
      </c>
      <c r="T28" s="83"/>
      <c r="U28" s="84"/>
      <c r="V28" s="84"/>
      <c r="W28" s="84"/>
      <c r="X28" s="84"/>
      <c r="Y28" s="84"/>
      <c r="Z28" s="84"/>
      <c r="AA28" s="84"/>
      <c r="AB28" s="84"/>
      <c r="AC28" s="84"/>
      <c r="AD28" s="84"/>
      <c r="AE28" s="84"/>
      <c r="AF28" s="84"/>
      <c r="AG28" s="84"/>
      <c r="AH28" s="84"/>
      <c r="AI28" s="84"/>
      <c r="AJ28" s="84"/>
      <c r="AK28" s="84"/>
      <c r="AL28" s="85"/>
      <c r="AM28" s="118">
        <f t="shared" ca="1" si="14"/>
        <v>0</v>
      </c>
      <c r="AN28" s="118">
        <f t="shared" ca="1" si="15"/>
        <v>0</v>
      </c>
      <c r="AO28" s="68">
        <f t="shared" ca="1" si="16"/>
        <v>0</v>
      </c>
      <c r="AP28" s="68">
        <f t="shared" si="17"/>
        <v>0</v>
      </c>
      <c r="AQ28" s="68">
        <f t="shared" si="18"/>
        <v>0</v>
      </c>
      <c r="AR28" s="68">
        <f t="shared" si="19"/>
        <v>0</v>
      </c>
      <c r="AS28" s="68">
        <f t="shared" si="20"/>
        <v>0</v>
      </c>
      <c r="AT28" s="68">
        <f t="shared" si="21"/>
        <v>0</v>
      </c>
      <c r="AU28" s="68">
        <f t="shared" si="22"/>
        <v>0</v>
      </c>
      <c r="AV28" s="68">
        <f t="shared" si="23"/>
        <v>0</v>
      </c>
      <c r="AW28" s="68">
        <f t="shared" si="24"/>
        <v>0</v>
      </c>
      <c r="AX28" s="68">
        <f t="shared" si="25"/>
        <v>0</v>
      </c>
      <c r="AY28" s="68">
        <f t="shared" si="26"/>
        <v>0</v>
      </c>
      <c r="AZ28" s="68">
        <f t="shared" si="27"/>
        <v>0</v>
      </c>
      <c r="BA28" s="68">
        <f t="shared" si="28"/>
        <v>0</v>
      </c>
      <c r="BB28" s="68">
        <f t="shared" si="29"/>
        <v>0</v>
      </c>
      <c r="BC28" s="68">
        <f t="shared" si="30"/>
        <v>0</v>
      </c>
      <c r="BD28" s="68">
        <f t="shared" si="31"/>
        <v>0</v>
      </c>
      <c r="BE28" s="68">
        <f t="shared" si="32"/>
        <v>0</v>
      </c>
      <c r="BF28" s="68">
        <f t="shared" si="33"/>
        <v>0</v>
      </c>
      <c r="BG28" s="68">
        <f t="shared" si="34"/>
        <v>0</v>
      </c>
      <c r="BH28" s="68">
        <f t="shared" si="35"/>
        <v>0</v>
      </c>
      <c r="BI28" s="68">
        <f t="shared" ca="1" si="12"/>
        <v>0</v>
      </c>
      <c r="BJ28" s="68">
        <f t="shared" ca="1" si="36"/>
        <v>0</v>
      </c>
    </row>
    <row r="29" spans="1:62" x14ac:dyDescent="0.3">
      <c r="A29" s="74">
        <f>ROWS($12:29)-1</f>
        <v>17</v>
      </c>
      <c r="B29" s="102"/>
      <c r="C29" s="75"/>
      <c r="D29" s="76"/>
      <c r="E29" s="77"/>
      <c r="F29" s="103"/>
      <c r="G29" s="103"/>
      <c r="H29" s="103"/>
      <c r="I29" s="103"/>
      <c r="J29" s="103"/>
      <c r="K29" s="103"/>
      <c r="L29" s="103"/>
      <c r="M29" s="103"/>
      <c r="N29" s="103"/>
      <c r="O29" s="103"/>
      <c r="P29" s="104">
        <f t="shared" si="9"/>
        <v>0</v>
      </c>
      <c r="Q29" s="84"/>
      <c r="R29" s="32">
        <f t="shared" si="10"/>
        <v>0</v>
      </c>
      <c r="S29" s="150">
        <f t="shared" ca="1" si="13"/>
        <v>0</v>
      </c>
      <c r="T29" s="83"/>
      <c r="U29" s="84"/>
      <c r="V29" s="84"/>
      <c r="W29" s="84"/>
      <c r="X29" s="84"/>
      <c r="Y29" s="84"/>
      <c r="Z29" s="84"/>
      <c r="AA29" s="84"/>
      <c r="AB29" s="84"/>
      <c r="AC29" s="84"/>
      <c r="AD29" s="84"/>
      <c r="AE29" s="84"/>
      <c r="AF29" s="84"/>
      <c r="AG29" s="84"/>
      <c r="AH29" s="84"/>
      <c r="AI29" s="84"/>
      <c r="AJ29" s="84"/>
      <c r="AK29" s="84"/>
      <c r="AL29" s="85"/>
      <c r="AM29" s="118">
        <f t="shared" ca="1" si="14"/>
        <v>0</v>
      </c>
      <c r="AN29" s="118">
        <f t="shared" ca="1" si="15"/>
        <v>0</v>
      </c>
      <c r="AO29" s="68">
        <f t="shared" ca="1" si="16"/>
        <v>0</v>
      </c>
      <c r="AP29" s="68">
        <f t="shared" si="17"/>
        <v>0</v>
      </c>
      <c r="AQ29" s="68">
        <f t="shared" si="18"/>
        <v>0</v>
      </c>
      <c r="AR29" s="68">
        <f t="shared" si="19"/>
        <v>0</v>
      </c>
      <c r="AS29" s="68">
        <f t="shared" si="20"/>
        <v>0</v>
      </c>
      <c r="AT29" s="68">
        <f t="shared" si="21"/>
        <v>0</v>
      </c>
      <c r="AU29" s="68">
        <f t="shared" si="22"/>
        <v>0</v>
      </c>
      <c r="AV29" s="68">
        <f t="shared" si="23"/>
        <v>0</v>
      </c>
      <c r="AW29" s="68">
        <f t="shared" si="24"/>
        <v>0</v>
      </c>
      <c r="AX29" s="68">
        <f t="shared" si="25"/>
        <v>0</v>
      </c>
      <c r="AY29" s="68">
        <f t="shared" si="26"/>
        <v>0</v>
      </c>
      <c r="AZ29" s="68">
        <f t="shared" si="27"/>
        <v>0</v>
      </c>
      <c r="BA29" s="68">
        <f t="shared" si="28"/>
        <v>0</v>
      </c>
      <c r="BB29" s="68">
        <f t="shared" si="29"/>
        <v>0</v>
      </c>
      <c r="BC29" s="68">
        <f t="shared" si="30"/>
        <v>0</v>
      </c>
      <c r="BD29" s="68">
        <f t="shared" si="31"/>
        <v>0</v>
      </c>
      <c r="BE29" s="68">
        <f t="shared" si="32"/>
        <v>0</v>
      </c>
      <c r="BF29" s="68">
        <f t="shared" si="33"/>
        <v>0</v>
      </c>
      <c r="BG29" s="68">
        <f t="shared" si="34"/>
        <v>0</v>
      </c>
      <c r="BH29" s="68">
        <f t="shared" si="35"/>
        <v>0</v>
      </c>
      <c r="BI29" s="68">
        <f t="shared" ca="1" si="12"/>
        <v>0</v>
      </c>
      <c r="BJ29" s="68">
        <f t="shared" ca="1" si="36"/>
        <v>0</v>
      </c>
    </row>
    <row r="30" spans="1:62" x14ac:dyDescent="0.3">
      <c r="A30" s="74">
        <f>ROWS($12:30)-1</f>
        <v>18</v>
      </c>
      <c r="B30" s="102"/>
      <c r="C30" s="75"/>
      <c r="D30" s="76"/>
      <c r="E30" s="77"/>
      <c r="F30" s="103"/>
      <c r="G30" s="103"/>
      <c r="H30" s="103"/>
      <c r="I30" s="103"/>
      <c r="J30" s="103"/>
      <c r="K30" s="103"/>
      <c r="L30" s="103"/>
      <c r="M30" s="103"/>
      <c r="N30" s="103"/>
      <c r="O30" s="103"/>
      <c r="P30" s="104">
        <f t="shared" si="9"/>
        <v>0</v>
      </c>
      <c r="Q30" s="84"/>
      <c r="R30" s="32">
        <f t="shared" si="10"/>
        <v>0</v>
      </c>
      <c r="S30" s="150">
        <f t="shared" ca="1" si="13"/>
        <v>0</v>
      </c>
      <c r="T30" s="83"/>
      <c r="U30" s="84"/>
      <c r="V30" s="84"/>
      <c r="W30" s="84"/>
      <c r="X30" s="84"/>
      <c r="Y30" s="84"/>
      <c r="Z30" s="84"/>
      <c r="AA30" s="84"/>
      <c r="AB30" s="84"/>
      <c r="AC30" s="84"/>
      <c r="AD30" s="84"/>
      <c r="AE30" s="84"/>
      <c r="AF30" s="84"/>
      <c r="AG30" s="84"/>
      <c r="AH30" s="84"/>
      <c r="AI30" s="84"/>
      <c r="AJ30" s="84"/>
      <c r="AK30" s="84"/>
      <c r="AL30" s="85"/>
      <c r="AM30" s="118">
        <f t="shared" ca="1" si="14"/>
        <v>0</v>
      </c>
      <c r="AN30" s="118">
        <f t="shared" ca="1" si="15"/>
        <v>0</v>
      </c>
      <c r="AO30" s="68">
        <f t="shared" ca="1" si="16"/>
        <v>0</v>
      </c>
      <c r="AP30" s="68">
        <f t="shared" si="17"/>
        <v>0</v>
      </c>
      <c r="AQ30" s="68">
        <f t="shared" si="18"/>
        <v>0</v>
      </c>
      <c r="AR30" s="68">
        <f t="shared" si="19"/>
        <v>0</v>
      </c>
      <c r="AS30" s="68">
        <f t="shared" si="20"/>
        <v>0</v>
      </c>
      <c r="AT30" s="68">
        <f t="shared" si="21"/>
        <v>0</v>
      </c>
      <c r="AU30" s="68">
        <f t="shared" si="22"/>
        <v>0</v>
      </c>
      <c r="AV30" s="68">
        <f t="shared" si="23"/>
        <v>0</v>
      </c>
      <c r="AW30" s="68">
        <f t="shared" si="24"/>
        <v>0</v>
      </c>
      <c r="AX30" s="68">
        <f t="shared" si="25"/>
        <v>0</v>
      </c>
      <c r="AY30" s="68">
        <f t="shared" si="26"/>
        <v>0</v>
      </c>
      <c r="AZ30" s="68">
        <f t="shared" si="27"/>
        <v>0</v>
      </c>
      <c r="BA30" s="68">
        <f t="shared" si="28"/>
        <v>0</v>
      </c>
      <c r="BB30" s="68">
        <f t="shared" si="29"/>
        <v>0</v>
      </c>
      <c r="BC30" s="68">
        <f t="shared" si="30"/>
        <v>0</v>
      </c>
      <c r="BD30" s="68">
        <f t="shared" si="31"/>
        <v>0</v>
      </c>
      <c r="BE30" s="68">
        <f t="shared" si="32"/>
        <v>0</v>
      </c>
      <c r="BF30" s="68">
        <f t="shared" si="33"/>
        <v>0</v>
      </c>
      <c r="BG30" s="68">
        <f t="shared" si="34"/>
        <v>0</v>
      </c>
      <c r="BH30" s="68">
        <f t="shared" si="35"/>
        <v>0</v>
      </c>
      <c r="BI30" s="68">
        <f t="shared" ca="1" si="12"/>
        <v>0</v>
      </c>
      <c r="BJ30" s="68">
        <f t="shared" ca="1" si="36"/>
        <v>0</v>
      </c>
    </row>
    <row r="31" spans="1:62" x14ac:dyDescent="0.3">
      <c r="A31" s="74">
        <f>ROWS($12:31)-1</f>
        <v>19</v>
      </c>
      <c r="B31" s="102"/>
      <c r="C31" s="75"/>
      <c r="D31" s="76"/>
      <c r="E31" s="77"/>
      <c r="F31" s="103"/>
      <c r="G31" s="103"/>
      <c r="H31" s="103"/>
      <c r="I31" s="103"/>
      <c r="J31" s="103"/>
      <c r="K31" s="103"/>
      <c r="L31" s="103"/>
      <c r="M31" s="103"/>
      <c r="N31" s="103"/>
      <c r="O31" s="103"/>
      <c r="P31" s="104">
        <f t="shared" si="9"/>
        <v>0</v>
      </c>
      <c r="Q31" s="84"/>
      <c r="R31" s="32">
        <f t="shared" si="10"/>
        <v>0</v>
      </c>
      <c r="S31" s="150">
        <f t="shared" ca="1" si="13"/>
        <v>0</v>
      </c>
      <c r="T31" s="83"/>
      <c r="U31" s="84"/>
      <c r="V31" s="84"/>
      <c r="W31" s="84"/>
      <c r="X31" s="84"/>
      <c r="Y31" s="84"/>
      <c r="Z31" s="84"/>
      <c r="AA31" s="84"/>
      <c r="AB31" s="84"/>
      <c r="AC31" s="84"/>
      <c r="AD31" s="84"/>
      <c r="AE31" s="84"/>
      <c r="AF31" s="84"/>
      <c r="AG31" s="84"/>
      <c r="AH31" s="84"/>
      <c r="AI31" s="84"/>
      <c r="AJ31" s="84"/>
      <c r="AK31" s="84"/>
      <c r="AL31" s="85"/>
      <c r="AM31" s="118">
        <f t="shared" ca="1" si="14"/>
        <v>0</v>
      </c>
      <c r="AN31" s="118">
        <f t="shared" ca="1" si="15"/>
        <v>0</v>
      </c>
      <c r="AO31" s="68">
        <f t="shared" ca="1" si="16"/>
        <v>0</v>
      </c>
      <c r="AP31" s="68">
        <f t="shared" si="17"/>
        <v>0</v>
      </c>
      <c r="AQ31" s="68">
        <f t="shared" si="18"/>
        <v>0</v>
      </c>
      <c r="AR31" s="68">
        <f t="shared" si="19"/>
        <v>0</v>
      </c>
      <c r="AS31" s="68">
        <f t="shared" si="20"/>
        <v>0</v>
      </c>
      <c r="AT31" s="68">
        <f t="shared" si="21"/>
        <v>0</v>
      </c>
      <c r="AU31" s="68">
        <f t="shared" si="22"/>
        <v>0</v>
      </c>
      <c r="AV31" s="68">
        <f t="shared" si="23"/>
        <v>0</v>
      </c>
      <c r="AW31" s="68">
        <f t="shared" si="24"/>
        <v>0</v>
      </c>
      <c r="AX31" s="68">
        <f t="shared" si="25"/>
        <v>0</v>
      </c>
      <c r="AY31" s="68">
        <f t="shared" si="26"/>
        <v>0</v>
      </c>
      <c r="AZ31" s="68">
        <f t="shared" si="27"/>
        <v>0</v>
      </c>
      <c r="BA31" s="68">
        <f t="shared" si="28"/>
        <v>0</v>
      </c>
      <c r="BB31" s="68">
        <f t="shared" si="29"/>
        <v>0</v>
      </c>
      <c r="BC31" s="68">
        <f t="shared" si="30"/>
        <v>0</v>
      </c>
      <c r="BD31" s="68">
        <f t="shared" si="31"/>
        <v>0</v>
      </c>
      <c r="BE31" s="68">
        <f t="shared" si="32"/>
        <v>0</v>
      </c>
      <c r="BF31" s="68">
        <f t="shared" si="33"/>
        <v>0</v>
      </c>
      <c r="BG31" s="68">
        <f t="shared" si="34"/>
        <v>0</v>
      </c>
      <c r="BH31" s="68">
        <f t="shared" si="35"/>
        <v>0</v>
      </c>
      <c r="BI31" s="68">
        <f t="shared" ca="1" si="12"/>
        <v>0</v>
      </c>
      <c r="BJ31" s="68">
        <f t="shared" ca="1" si="36"/>
        <v>0</v>
      </c>
    </row>
    <row r="32" spans="1:62" x14ac:dyDescent="0.3">
      <c r="A32" s="74">
        <f>ROWS($12:32)-1</f>
        <v>20</v>
      </c>
      <c r="B32" s="102"/>
      <c r="C32" s="75"/>
      <c r="D32" s="76"/>
      <c r="E32" s="77"/>
      <c r="F32" s="103"/>
      <c r="G32" s="103"/>
      <c r="H32" s="103"/>
      <c r="I32" s="103"/>
      <c r="J32" s="103"/>
      <c r="K32" s="103"/>
      <c r="L32" s="103"/>
      <c r="M32" s="103"/>
      <c r="N32" s="103"/>
      <c r="O32" s="103"/>
      <c r="P32" s="104">
        <f t="shared" ref="P32:P62" si="37">SUM(E32:O32)</f>
        <v>0</v>
      </c>
      <c r="Q32" s="84"/>
      <c r="R32" s="32">
        <f t="shared" si="10"/>
        <v>0</v>
      </c>
      <c r="S32" s="150">
        <f t="shared" ca="1" si="13"/>
        <v>0</v>
      </c>
      <c r="T32" s="83"/>
      <c r="U32" s="84"/>
      <c r="V32" s="84"/>
      <c r="W32" s="84"/>
      <c r="X32" s="84"/>
      <c r="Y32" s="84"/>
      <c r="Z32" s="84"/>
      <c r="AA32" s="84"/>
      <c r="AB32" s="84"/>
      <c r="AC32" s="84"/>
      <c r="AD32" s="84"/>
      <c r="AE32" s="84"/>
      <c r="AF32" s="84"/>
      <c r="AG32" s="84"/>
      <c r="AH32" s="84"/>
      <c r="AI32" s="84"/>
      <c r="AJ32" s="84"/>
      <c r="AK32" s="84"/>
      <c r="AL32" s="85"/>
      <c r="AM32" s="118">
        <f t="shared" ca="1" si="14"/>
        <v>0</v>
      </c>
      <c r="AN32" s="118">
        <f t="shared" ca="1" si="15"/>
        <v>0</v>
      </c>
      <c r="AO32" s="68">
        <f t="shared" ca="1" si="16"/>
        <v>0</v>
      </c>
      <c r="AP32" s="68">
        <f t="shared" si="17"/>
        <v>0</v>
      </c>
      <c r="AQ32" s="68">
        <f t="shared" si="18"/>
        <v>0</v>
      </c>
      <c r="AR32" s="68">
        <f t="shared" si="19"/>
        <v>0</v>
      </c>
      <c r="AS32" s="68">
        <f t="shared" si="20"/>
        <v>0</v>
      </c>
      <c r="AT32" s="68">
        <f t="shared" si="21"/>
        <v>0</v>
      </c>
      <c r="AU32" s="68">
        <f t="shared" si="22"/>
        <v>0</v>
      </c>
      <c r="AV32" s="68">
        <f t="shared" si="23"/>
        <v>0</v>
      </c>
      <c r="AW32" s="68">
        <f t="shared" si="24"/>
        <v>0</v>
      </c>
      <c r="AX32" s="68">
        <f t="shared" si="25"/>
        <v>0</v>
      </c>
      <c r="AY32" s="68">
        <f t="shared" si="26"/>
        <v>0</v>
      </c>
      <c r="AZ32" s="68">
        <f t="shared" si="27"/>
        <v>0</v>
      </c>
      <c r="BA32" s="68">
        <f t="shared" si="28"/>
        <v>0</v>
      </c>
      <c r="BB32" s="68">
        <f t="shared" si="29"/>
        <v>0</v>
      </c>
      <c r="BC32" s="68">
        <f t="shared" si="30"/>
        <v>0</v>
      </c>
      <c r="BD32" s="68">
        <f t="shared" si="31"/>
        <v>0</v>
      </c>
      <c r="BE32" s="68">
        <f t="shared" si="32"/>
        <v>0</v>
      </c>
      <c r="BF32" s="68">
        <f t="shared" si="33"/>
        <v>0</v>
      </c>
      <c r="BG32" s="68">
        <f t="shared" si="34"/>
        <v>0</v>
      </c>
      <c r="BH32" s="68">
        <f t="shared" si="35"/>
        <v>0</v>
      </c>
      <c r="BI32" s="68">
        <f t="shared" ca="1" si="12"/>
        <v>0</v>
      </c>
      <c r="BJ32" s="68">
        <f t="shared" ca="1" si="36"/>
        <v>0</v>
      </c>
    </row>
    <row r="33" spans="1:62" x14ac:dyDescent="0.3">
      <c r="A33" s="74">
        <f>ROWS($12:33)-1</f>
        <v>21</v>
      </c>
      <c r="B33" s="102"/>
      <c r="C33" s="75"/>
      <c r="D33" s="76"/>
      <c r="E33" s="77"/>
      <c r="F33" s="103"/>
      <c r="G33" s="103"/>
      <c r="H33" s="103"/>
      <c r="I33" s="103"/>
      <c r="J33" s="103"/>
      <c r="K33" s="103"/>
      <c r="L33" s="103"/>
      <c r="M33" s="103"/>
      <c r="N33" s="103"/>
      <c r="O33" s="103"/>
      <c r="P33" s="104">
        <f t="shared" si="37"/>
        <v>0</v>
      </c>
      <c r="Q33" s="84"/>
      <c r="R33" s="32">
        <f t="shared" si="10"/>
        <v>0</v>
      </c>
      <c r="S33" s="150">
        <f t="shared" ca="1" si="13"/>
        <v>0</v>
      </c>
      <c r="T33" s="83"/>
      <c r="U33" s="84"/>
      <c r="V33" s="84"/>
      <c r="W33" s="84"/>
      <c r="X33" s="84"/>
      <c r="Y33" s="84"/>
      <c r="Z33" s="84"/>
      <c r="AA33" s="84"/>
      <c r="AB33" s="84"/>
      <c r="AC33" s="84"/>
      <c r="AD33" s="84"/>
      <c r="AE33" s="84"/>
      <c r="AF33" s="84"/>
      <c r="AG33" s="84"/>
      <c r="AH33" s="84"/>
      <c r="AI33" s="84"/>
      <c r="AJ33" s="84"/>
      <c r="AK33" s="84"/>
      <c r="AL33" s="85"/>
      <c r="AM33" s="118">
        <f t="shared" ca="1" si="14"/>
        <v>0</v>
      </c>
      <c r="AN33" s="118">
        <f t="shared" ca="1" si="15"/>
        <v>0</v>
      </c>
      <c r="AO33" s="68">
        <f t="shared" ca="1" si="16"/>
        <v>0</v>
      </c>
      <c r="AP33" s="68">
        <f t="shared" si="17"/>
        <v>0</v>
      </c>
      <c r="AQ33" s="68">
        <f t="shared" si="18"/>
        <v>0</v>
      </c>
      <c r="AR33" s="68">
        <f t="shared" si="19"/>
        <v>0</v>
      </c>
      <c r="AS33" s="68">
        <f t="shared" si="20"/>
        <v>0</v>
      </c>
      <c r="AT33" s="68">
        <f t="shared" si="21"/>
        <v>0</v>
      </c>
      <c r="AU33" s="68">
        <f t="shared" si="22"/>
        <v>0</v>
      </c>
      <c r="AV33" s="68">
        <f t="shared" si="23"/>
        <v>0</v>
      </c>
      <c r="AW33" s="68">
        <f t="shared" si="24"/>
        <v>0</v>
      </c>
      <c r="AX33" s="68">
        <f t="shared" si="25"/>
        <v>0</v>
      </c>
      <c r="AY33" s="68">
        <f t="shared" si="26"/>
        <v>0</v>
      </c>
      <c r="AZ33" s="68">
        <f t="shared" si="27"/>
        <v>0</v>
      </c>
      <c r="BA33" s="68">
        <f t="shared" si="28"/>
        <v>0</v>
      </c>
      <c r="BB33" s="68">
        <f t="shared" si="29"/>
        <v>0</v>
      </c>
      <c r="BC33" s="68">
        <f t="shared" si="30"/>
        <v>0</v>
      </c>
      <c r="BD33" s="68">
        <f t="shared" si="31"/>
        <v>0</v>
      </c>
      <c r="BE33" s="68">
        <f t="shared" si="32"/>
        <v>0</v>
      </c>
      <c r="BF33" s="68">
        <f t="shared" si="33"/>
        <v>0</v>
      </c>
      <c r="BG33" s="68">
        <f t="shared" si="34"/>
        <v>0</v>
      </c>
      <c r="BH33" s="68">
        <f t="shared" si="35"/>
        <v>0</v>
      </c>
      <c r="BI33" s="68">
        <f t="shared" ca="1" si="12"/>
        <v>0</v>
      </c>
      <c r="BJ33" s="68">
        <f t="shared" ca="1" si="36"/>
        <v>0</v>
      </c>
    </row>
    <row r="34" spans="1:62" x14ac:dyDescent="0.3">
      <c r="A34" s="74">
        <f>ROWS($12:34)-1</f>
        <v>22</v>
      </c>
      <c r="B34" s="102"/>
      <c r="C34" s="75"/>
      <c r="D34" s="76"/>
      <c r="E34" s="77"/>
      <c r="F34" s="103"/>
      <c r="G34" s="103"/>
      <c r="H34" s="103"/>
      <c r="I34" s="103"/>
      <c r="J34" s="103"/>
      <c r="K34" s="103"/>
      <c r="L34" s="103"/>
      <c r="M34" s="103"/>
      <c r="N34" s="103"/>
      <c r="O34" s="103"/>
      <c r="P34" s="104">
        <f t="shared" si="37"/>
        <v>0</v>
      </c>
      <c r="Q34" s="84"/>
      <c r="R34" s="32">
        <f t="shared" si="10"/>
        <v>0</v>
      </c>
      <c r="S34" s="150">
        <f t="shared" ca="1" si="13"/>
        <v>0</v>
      </c>
      <c r="T34" s="83"/>
      <c r="U34" s="84"/>
      <c r="V34" s="84"/>
      <c r="W34" s="84"/>
      <c r="X34" s="84"/>
      <c r="Y34" s="84"/>
      <c r="Z34" s="84"/>
      <c r="AA34" s="84"/>
      <c r="AB34" s="84"/>
      <c r="AC34" s="84"/>
      <c r="AD34" s="84"/>
      <c r="AE34" s="84"/>
      <c r="AF34" s="84"/>
      <c r="AG34" s="84"/>
      <c r="AH34" s="84"/>
      <c r="AI34" s="84"/>
      <c r="AJ34" s="84"/>
      <c r="AK34" s="84"/>
      <c r="AL34" s="85"/>
      <c r="AM34" s="118">
        <f t="shared" ca="1" si="14"/>
        <v>0</v>
      </c>
      <c r="AN34" s="118">
        <f t="shared" ca="1" si="15"/>
        <v>0</v>
      </c>
      <c r="AO34" s="68">
        <f t="shared" ca="1" si="16"/>
        <v>0</v>
      </c>
      <c r="AP34" s="68">
        <f t="shared" si="17"/>
        <v>0</v>
      </c>
      <c r="AQ34" s="68">
        <f t="shared" si="18"/>
        <v>0</v>
      </c>
      <c r="AR34" s="68">
        <f t="shared" si="19"/>
        <v>0</v>
      </c>
      <c r="AS34" s="68">
        <f t="shared" si="20"/>
        <v>0</v>
      </c>
      <c r="AT34" s="68">
        <f t="shared" si="21"/>
        <v>0</v>
      </c>
      <c r="AU34" s="68">
        <f t="shared" si="22"/>
        <v>0</v>
      </c>
      <c r="AV34" s="68">
        <f t="shared" si="23"/>
        <v>0</v>
      </c>
      <c r="AW34" s="68">
        <f t="shared" si="24"/>
        <v>0</v>
      </c>
      <c r="AX34" s="68">
        <f t="shared" si="25"/>
        <v>0</v>
      </c>
      <c r="AY34" s="68">
        <f t="shared" si="26"/>
        <v>0</v>
      </c>
      <c r="AZ34" s="68">
        <f t="shared" si="27"/>
        <v>0</v>
      </c>
      <c r="BA34" s="68">
        <f t="shared" si="28"/>
        <v>0</v>
      </c>
      <c r="BB34" s="68">
        <f t="shared" si="29"/>
        <v>0</v>
      </c>
      <c r="BC34" s="68">
        <f t="shared" si="30"/>
        <v>0</v>
      </c>
      <c r="BD34" s="68">
        <f t="shared" si="31"/>
        <v>0</v>
      </c>
      <c r="BE34" s="68">
        <f t="shared" si="32"/>
        <v>0</v>
      </c>
      <c r="BF34" s="68">
        <f t="shared" si="33"/>
        <v>0</v>
      </c>
      <c r="BG34" s="68">
        <f t="shared" si="34"/>
        <v>0</v>
      </c>
      <c r="BH34" s="68">
        <f t="shared" si="35"/>
        <v>0</v>
      </c>
      <c r="BI34" s="68">
        <f t="shared" ca="1" si="12"/>
        <v>0</v>
      </c>
      <c r="BJ34" s="68">
        <f t="shared" ca="1" si="36"/>
        <v>0</v>
      </c>
    </row>
    <row r="35" spans="1:62" x14ac:dyDescent="0.3">
      <c r="A35" s="74">
        <f>ROWS($12:35)-1</f>
        <v>23</v>
      </c>
      <c r="B35" s="102"/>
      <c r="C35" s="75"/>
      <c r="D35" s="76"/>
      <c r="E35" s="77"/>
      <c r="F35" s="103"/>
      <c r="G35" s="103"/>
      <c r="H35" s="103"/>
      <c r="I35" s="103"/>
      <c r="J35" s="103"/>
      <c r="K35" s="103"/>
      <c r="L35" s="103"/>
      <c r="M35" s="103"/>
      <c r="N35" s="103"/>
      <c r="O35" s="103"/>
      <c r="P35" s="104">
        <f t="shared" si="37"/>
        <v>0</v>
      </c>
      <c r="Q35" s="84"/>
      <c r="R35" s="32">
        <f t="shared" si="10"/>
        <v>0</v>
      </c>
      <c r="S35" s="150">
        <f t="shared" ca="1" si="13"/>
        <v>0</v>
      </c>
      <c r="T35" s="83"/>
      <c r="U35" s="84"/>
      <c r="V35" s="84"/>
      <c r="W35" s="84"/>
      <c r="X35" s="84"/>
      <c r="Y35" s="84"/>
      <c r="Z35" s="84"/>
      <c r="AA35" s="84"/>
      <c r="AB35" s="84"/>
      <c r="AC35" s="84"/>
      <c r="AD35" s="84"/>
      <c r="AE35" s="84"/>
      <c r="AF35" s="84"/>
      <c r="AG35" s="84"/>
      <c r="AH35" s="84"/>
      <c r="AI35" s="84"/>
      <c r="AJ35" s="84"/>
      <c r="AK35" s="84"/>
      <c r="AL35" s="85"/>
      <c r="AM35" s="118">
        <f t="shared" ca="1" si="14"/>
        <v>0</v>
      </c>
      <c r="AN35" s="118">
        <f t="shared" ca="1" si="15"/>
        <v>0</v>
      </c>
      <c r="AO35" s="68">
        <f t="shared" ref="AO35:AO58" ca="1" si="38">ROUND(+$P35*S35,0)</f>
        <v>0</v>
      </c>
      <c r="AP35" s="68">
        <f t="shared" ref="AP35:AP62" si="39">ROUND(+$P35*T35,0)</f>
        <v>0</v>
      </c>
      <c r="AQ35" s="68">
        <f t="shared" ref="AQ35:AQ62" si="40">ROUND(+$P35*U35,0)</f>
        <v>0</v>
      </c>
      <c r="AR35" s="68">
        <f t="shared" ref="AR35:AR62" si="41">ROUND(+$P35*V35,0)</f>
        <v>0</v>
      </c>
      <c r="AS35" s="68">
        <f t="shared" ref="AS35:AS62" si="42">ROUND(+$P35*W35,0)</f>
        <v>0</v>
      </c>
      <c r="AT35" s="68">
        <f t="shared" ref="AT35:AT62" si="43">ROUND(+$P35*X35,0)</f>
        <v>0</v>
      </c>
      <c r="AU35" s="68">
        <f t="shared" ref="AU35:AU62" si="44">ROUND(+$P35*Y35,0)</f>
        <v>0</v>
      </c>
      <c r="AV35" s="68">
        <f t="shared" ref="AV35:AV62" si="45">ROUND(+$P35*Z35,0)</f>
        <v>0</v>
      </c>
      <c r="AW35" s="68">
        <f t="shared" ref="AW35:AW62" si="46">ROUND(+$P35*AA35,0)</f>
        <v>0</v>
      </c>
      <c r="AX35" s="68">
        <f t="shared" ref="AX35:AX62" si="47">ROUND(+$P35*AB35,0)</f>
        <v>0</v>
      </c>
      <c r="AY35" s="68">
        <f t="shared" ref="AY35:AY62" si="48">ROUND(+$P35*AC35,0)</f>
        <v>0</v>
      </c>
      <c r="AZ35" s="68">
        <f t="shared" ref="AZ35:AZ62" si="49">ROUND(+$P35*AD35,0)</f>
        <v>0</v>
      </c>
      <c r="BA35" s="68">
        <f t="shared" ref="BA35:BA62" si="50">ROUND(+$P35*AE35,0)</f>
        <v>0</v>
      </c>
      <c r="BB35" s="68">
        <f t="shared" ref="BB35:BB62" si="51">ROUND(+$P35*AF35,0)</f>
        <v>0</v>
      </c>
      <c r="BC35" s="68">
        <f t="shared" ref="BC35:BC62" si="52">ROUND(+$P35*AG35,0)</f>
        <v>0</v>
      </c>
      <c r="BD35" s="68">
        <f t="shared" ref="BD35:BD62" si="53">ROUND(+$P35*AH35,0)</f>
        <v>0</v>
      </c>
      <c r="BE35" s="68">
        <f t="shared" ref="BE35:BE62" si="54">ROUND(+$P35*AI35,0)</f>
        <v>0</v>
      </c>
      <c r="BF35" s="68">
        <f t="shared" ref="BF35:BF62" si="55">ROUND(+$P35*AJ35,0)</f>
        <v>0</v>
      </c>
      <c r="BG35" s="68">
        <f t="shared" ref="BG35:BG62" si="56">ROUND(+$P35*AK35,0)</f>
        <v>0</v>
      </c>
      <c r="BH35" s="68">
        <f t="shared" ref="BH35:BH62" si="57">ROUND(+$P35*AL35,0)</f>
        <v>0</v>
      </c>
      <c r="BI35" s="68">
        <f t="shared" ca="1" si="12"/>
        <v>0</v>
      </c>
      <c r="BJ35" s="68">
        <f t="shared" ca="1" si="36"/>
        <v>0</v>
      </c>
    </row>
    <row r="36" spans="1:62" x14ac:dyDescent="0.3">
      <c r="A36" s="74">
        <f>ROWS($12:36)-1</f>
        <v>24</v>
      </c>
      <c r="B36" s="102"/>
      <c r="C36" s="75"/>
      <c r="D36" s="76"/>
      <c r="E36" s="77"/>
      <c r="F36" s="103"/>
      <c r="G36" s="103"/>
      <c r="H36" s="103"/>
      <c r="I36" s="103"/>
      <c r="J36" s="103"/>
      <c r="K36" s="103"/>
      <c r="L36" s="103"/>
      <c r="M36" s="103"/>
      <c r="N36" s="103"/>
      <c r="O36" s="103"/>
      <c r="P36" s="104">
        <f t="shared" si="37"/>
        <v>0</v>
      </c>
      <c r="Q36" s="84"/>
      <c r="R36" s="32">
        <f t="shared" si="10"/>
        <v>0</v>
      </c>
      <c r="S36" s="150">
        <f t="shared" ca="1" si="13"/>
        <v>0</v>
      </c>
      <c r="T36" s="83"/>
      <c r="U36" s="84"/>
      <c r="V36" s="84"/>
      <c r="W36" s="84"/>
      <c r="X36" s="84"/>
      <c r="Y36" s="84"/>
      <c r="Z36" s="84"/>
      <c r="AA36" s="84"/>
      <c r="AB36" s="84"/>
      <c r="AC36" s="84"/>
      <c r="AD36" s="84"/>
      <c r="AE36" s="84"/>
      <c r="AF36" s="84"/>
      <c r="AG36" s="84"/>
      <c r="AH36" s="84"/>
      <c r="AI36" s="84"/>
      <c r="AJ36" s="84"/>
      <c r="AK36" s="84"/>
      <c r="AL36" s="85"/>
      <c r="AM36" s="118">
        <f t="shared" ca="1" si="14"/>
        <v>0</v>
      </c>
      <c r="AN36" s="118">
        <f t="shared" ca="1" si="15"/>
        <v>0</v>
      </c>
      <c r="AO36" s="68">
        <f t="shared" ca="1" si="38"/>
        <v>0</v>
      </c>
      <c r="AP36" s="68">
        <f t="shared" si="39"/>
        <v>0</v>
      </c>
      <c r="AQ36" s="68">
        <f t="shared" si="40"/>
        <v>0</v>
      </c>
      <c r="AR36" s="68">
        <f t="shared" si="41"/>
        <v>0</v>
      </c>
      <c r="AS36" s="68">
        <f t="shared" si="42"/>
        <v>0</v>
      </c>
      <c r="AT36" s="68">
        <f t="shared" si="43"/>
        <v>0</v>
      </c>
      <c r="AU36" s="68">
        <f t="shared" si="44"/>
        <v>0</v>
      </c>
      <c r="AV36" s="68">
        <f t="shared" si="45"/>
        <v>0</v>
      </c>
      <c r="AW36" s="68">
        <f t="shared" si="46"/>
        <v>0</v>
      </c>
      <c r="AX36" s="68">
        <f t="shared" si="47"/>
        <v>0</v>
      </c>
      <c r="AY36" s="68">
        <f t="shared" si="48"/>
        <v>0</v>
      </c>
      <c r="AZ36" s="68">
        <f t="shared" si="49"/>
        <v>0</v>
      </c>
      <c r="BA36" s="68">
        <f t="shared" si="50"/>
        <v>0</v>
      </c>
      <c r="BB36" s="68">
        <f t="shared" si="51"/>
        <v>0</v>
      </c>
      <c r="BC36" s="68">
        <f t="shared" si="52"/>
        <v>0</v>
      </c>
      <c r="BD36" s="68">
        <f t="shared" si="53"/>
        <v>0</v>
      </c>
      <c r="BE36" s="68">
        <f t="shared" si="54"/>
        <v>0</v>
      </c>
      <c r="BF36" s="68">
        <f t="shared" si="55"/>
        <v>0</v>
      </c>
      <c r="BG36" s="68">
        <f t="shared" si="56"/>
        <v>0</v>
      </c>
      <c r="BH36" s="68">
        <f t="shared" si="57"/>
        <v>0</v>
      </c>
      <c r="BI36" s="68">
        <f t="shared" ca="1" si="12"/>
        <v>0</v>
      </c>
      <c r="BJ36" s="68">
        <f t="shared" ca="1" si="36"/>
        <v>0</v>
      </c>
    </row>
    <row r="37" spans="1:62" x14ac:dyDescent="0.3">
      <c r="A37" s="74">
        <f>ROWS($12:37)-1</f>
        <v>25</v>
      </c>
      <c r="B37" s="102"/>
      <c r="C37" s="75"/>
      <c r="D37" s="76"/>
      <c r="E37" s="77"/>
      <c r="F37" s="103"/>
      <c r="G37" s="103"/>
      <c r="H37" s="103"/>
      <c r="I37" s="103"/>
      <c r="J37" s="103"/>
      <c r="K37" s="103"/>
      <c r="L37" s="103"/>
      <c r="M37" s="103"/>
      <c r="N37" s="103"/>
      <c r="O37" s="103"/>
      <c r="P37" s="104">
        <f t="shared" si="37"/>
        <v>0</v>
      </c>
      <c r="Q37" s="84"/>
      <c r="R37" s="32">
        <f t="shared" si="10"/>
        <v>0</v>
      </c>
      <c r="S37" s="150">
        <f t="shared" ca="1" si="13"/>
        <v>0</v>
      </c>
      <c r="T37" s="83"/>
      <c r="U37" s="84"/>
      <c r="V37" s="84"/>
      <c r="W37" s="84"/>
      <c r="X37" s="84"/>
      <c r="Y37" s="84"/>
      <c r="Z37" s="84"/>
      <c r="AA37" s="84"/>
      <c r="AB37" s="84"/>
      <c r="AC37" s="84"/>
      <c r="AD37" s="84"/>
      <c r="AE37" s="84"/>
      <c r="AF37" s="84"/>
      <c r="AG37" s="84"/>
      <c r="AH37" s="84"/>
      <c r="AI37" s="84"/>
      <c r="AJ37" s="84"/>
      <c r="AK37" s="84"/>
      <c r="AL37" s="85"/>
      <c r="AM37" s="118">
        <f t="shared" ca="1" si="14"/>
        <v>0</v>
      </c>
      <c r="AN37" s="118">
        <f t="shared" ca="1" si="15"/>
        <v>0</v>
      </c>
      <c r="AO37" s="68">
        <f t="shared" ca="1" si="38"/>
        <v>0</v>
      </c>
      <c r="AP37" s="68">
        <f t="shared" si="39"/>
        <v>0</v>
      </c>
      <c r="AQ37" s="68">
        <f t="shared" si="40"/>
        <v>0</v>
      </c>
      <c r="AR37" s="68">
        <f t="shared" si="41"/>
        <v>0</v>
      </c>
      <c r="AS37" s="68">
        <f t="shared" si="42"/>
        <v>0</v>
      </c>
      <c r="AT37" s="68">
        <f t="shared" si="43"/>
        <v>0</v>
      </c>
      <c r="AU37" s="68">
        <f t="shared" si="44"/>
        <v>0</v>
      </c>
      <c r="AV37" s="68">
        <f t="shared" si="45"/>
        <v>0</v>
      </c>
      <c r="AW37" s="68">
        <f t="shared" si="46"/>
        <v>0</v>
      </c>
      <c r="AX37" s="68">
        <f t="shared" si="47"/>
        <v>0</v>
      </c>
      <c r="AY37" s="68">
        <f t="shared" si="48"/>
        <v>0</v>
      </c>
      <c r="AZ37" s="68">
        <f t="shared" si="49"/>
        <v>0</v>
      </c>
      <c r="BA37" s="68">
        <f t="shared" si="50"/>
        <v>0</v>
      </c>
      <c r="BB37" s="68">
        <f t="shared" si="51"/>
        <v>0</v>
      </c>
      <c r="BC37" s="68">
        <f t="shared" si="52"/>
        <v>0</v>
      </c>
      <c r="BD37" s="68">
        <f t="shared" si="53"/>
        <v>0</v>
      </c>
      <c r="BE37" s="68">
        <f t="shared" si="54"/>
        <v>0</v>
      </c>
      <c r="BF37" s="68">
        <f t="shared" si="55"/>
        <v>0</v>
      </c>
      <c r="BG37" s="68">
        <f t="shared" si="56"/>
        <v>0</v>
      </c>
      <c r="BH37" s="68">
        <f t="shared" si="57"/>
        <v>0</v>
      </c>
      <c r="BI37" s="68">
        <f t="shared" ca="1" si="12"/>
        <v>0</v>
      </c>
      <c r="BJ37" s="68">
        <f t="shared" ca="1" si="36"/>
        <v>0</v>
      </c>
    </row>
    <row r="38" spans="1:62" x14ac:dyDescent="0.3">
      <c r="A38" s="74">
        <f>ROWS($12:38)-1</f>
        <v>26</v>
      </c>
      <c r="B38" s="102"/>
      <c r="C38" s="75"/>
      <c r="D38" s="76"/>
      <c r="E38" s="77"/>
      <c r="F38" s="103"/>
      <c r="G38" s="103"/>
      <c r="H38" s="103"/>
      <c r="I38" s="103"/>
      <c r="J38" s="103"/>
      <c r="K38" s="103"/>
      <c r="L38" s="103"/>
      <c r="M38" s="103"/>
      <c r="N38" s="103"/>
      <c r="O38" s="103"/>
      <c r="P38" s="104">
        <f t="shared" si="37"/>
        <v>0</v>
      </c>
      <c r="Q38" s="84"/>
      <c r="R38" s="32">
        <f t="shared" si="10"/>
        <v>0</v>
      </c>
      <c r="S38" s="150">
        <f t="shared" ca="1" si="13"/>
        <v>0</v>
      </c>
      <c r="T38" s="83"/>
      <c r="U38" s="84"/>
      <c r="V38" s="84"/>
      <c r="W38" s="84"/>
      <c r="X38" s="84"/>
      <c r="Y38" s="84"/>
      <c r="Z38" s="84"/>
      <c r="AA38" s="84"/>
      <c r="AB38" s="84"/>
      <c r="AC38" s="84"/>
      <c r="AD38" s="84"/>
      <c r="AE38" s="84"/>
      <c r="AF38" s="84"/>
      <c r="AG38" s="84"/>
      <c r="AH38" s="84"/>
      <c r="AI38" s="84"/>
      <c r="AJ38" s="84"/>
      <c r="AK38" s="84"/>
      <c r="AL38" s="85"/>
      <c r="AM38" s="118">
        <f t="shared" ca="1" si="14"/>
        <v>0</v>
      </c>
      <c r="AN38" s="118">
        <f t="shared" ca="1" si="15"/>
        <v>0</v>
      </c>
      <c r="AO38" s="68">
        <f t="shared" ca="1" si="38"/>
        <v>0</v>
      </c>
      <c r="AP38" s="68">
        <f t="shared" si="39"/>
        <v>0</v>
      </c>
      <c r="AQ38" s="68">
        <f t="shared" si="40"/>
        <v>0</v>
      </c>
      <c r="AR38" s="68">
        <f t="shared" si="41"/>
        <v>0</v>
      </c>
      <c r="AS38" s="68">
        <f t="shared" si="42"/>
        <v>0</v>
      </c>
      <c r="AT38" s="68">
        <f t="shared" si="43"/>
        <v>0</v>
      </c>
      <c r="AU38" s="68">
        <f t="shared" si="44"/>
        <v>0</v>
      </c>
      <c r="AV38" s="68">
        <f t="shared" si="45"/>
        <v>0</v>
      </c>
      <c r="AW38" s="68">
        <f t="shared" si="46"/>
        <v>0</v>
      </c>
      <c r="AX38" s="68">
        <f t="shared" si="47"/>
        <v>0</v>
      </c>
      <c r="AY38" s="68">
        <f t="shared" si="48"/>
        <v>0</v>
      </c>
      <c r="AZ38" s="68">
        <f t="shared" si="49"/>
        <v>0</v>
      </c>
      <c r="BA38" s="68">
        <f t="shared" si="50"/>
        <v>0</v>
      </c>
      <c r="BB38" s="68">
        <f t="shared" si="51"/>
        <v>0</v>
      </c>
      <c r="BC38" s="68">
        <f t="shared" si="52"/>
        <v>0</v>
      </c>
      <c r="BD38" s="68">
        <f t="shared" si="53"/>
        <v>0</v>
      </c>
      <c r="BE38" s="68">
        <f t="shared" si="54"/>
        <v>0</v>
      </c>
      <c r="BF38" s="68">
        <f t="shared" si="55"/>
        <v>0</v>
      </c>
      <c r="BG38" s="68">
        <f t="shared" si="56"/>
        <v>0</v>
      </c>
      <c r="BH38" s="68">
        <f t="shared" si="57"/>
        <v>0</v>
      </c>
      <c r="BI38" s="68">
        <f t="shared" ca="1" si="12"/>
        <v>0</v>
      </c>
      <c r="BJ38" s="68">
        <f t="shared" ca="1" si="36"/>
        <v>0</v>
      </c>
    </row>
    <row r="39" spans="1:62" x14ac:dyDescent="0.3">
      <c r="A39" s="74">
        <f>ROWS($12:39)-1</f>
        <v>27</v>
      </c>
      <c r="B39" s="102"/>
      <c r="C39" s="75"/>
      <c r="D39" s="76"/>
      <c r="E39" s="77"/>
      <c r="F39" s="103"/>
      <c r="G39" s="103"/>
      <c r="H39" s="103"/>
      <c r="I39" s="103"/>
      <c r="J39" s="103"/>
      <c r="K39" s="103"/>
      <c r="L39" s="103"/>
      <c r="M39" s="103"/>
      <c r="N39" s="103"/>
      <c r="O39" s="103"/>
      <c r="P39" s="104">
        <f t="shared" si="37"/>
        <v>0</v>
      </c>
      <c r="Q39" s="84"/>
      <c r="R39" s="32">
        <f t="shared" si="10"/>
        <v>0</v>
      </c>
      <c r="S39" s="150">
        <f t="shared" ca="1" si="13"/>
        <v>0</v>
      </c>
      <c r="T39" s="83"/>
      <c r="U39" s="84"/>
      <c r="V39" s="84"/>
      <c r="W39" s="84"/>
      <c r="X39" s="84"/>
      <c r="Y39" s="84"/>
      <c r="Z39" s="84"/>
      <c r="AA39" s="84"/>
      <c r="AB39" s="84"/>
      <c r="AC39" s="84"/>
      <c r="AD39" s="84"/>
      <c r="AE39" s="84"/>
      <c r="AF39" s="84"/>
      <c r="AG39" s="84"/>
      <c r="AH39" s="84"/>
      <c r="AI39" s="84"/>
      <c r="AJ39" s="84"/>
      <c r="AK39" s="84"/>
      <c r="AL39" s="85"/>
      <c r="AM39" s="118">
        <f t="shared" ca="1" si="14"/>
        <v>0</v>
      </c>
      <c r="AN39" s="118">
        <f t="shared" ca="1" si="15"/>
        <v>0</v>
      </c>
      <c r="AO39" s="68">
        <f t="shared" ca="1" si="38"/>
        <v>0</v>
      </c>
      <c r="AP39" s="68">
        <f t="shared" si="39"/>
        <v>0</v>
      </c>
      <c r="AQ39" s="68">
        <f t="shared" si="40"/>
        <v>0</v>
      </c>
      <c r="AR39" s="68">
        <f t="shared" si="41"/>
        <v>0</v>
      </c>
      <c r="AS39" s="68">
        <f t="shared" si="42"/>
        <v>0</v>
      </c>
      <c r="AT39" s="68">
        <f t="shared" si="43"/>
        <v>0</v>
      </c>
      <c r="AU39" s="68">
        <f t="shared" si="44"/>
        <v>0</v>
      </c>
      <c r="AV39" s="68">
        <f t="shared" si="45"/>
        <v>0</v>
      </c>
      <c r="AW39" s="68">
        <f t="shared" si="46"/>
        <v>0</v>
      </c>
      <c r="AX39" s="68">
        <f t="shared" si="47"/>
        <v>0</v>
      </c>
      <c r="AY39" s="68">
        <f t="shared" si="48"/>
        <v>0</v>
      </c>
      <c r="AZ39" s="68">
        <f t="shared" si="49"/>
        <v>0</v>
      </c>
      <c r="BA39" s="68">
        <f t="shared" si="50"/>
        <v>0</v>
      </c>
      <c r="BB39" s="68">
        <f t="shared" si="51"/>
        <v>0</v>
      </c>
      <c r="BC39" s="68">
        <f t="shared" si="52"/>
        <v>0</v>
      </c>
      <c r="BD39" s="68">
        <f t="shared" si="53"/>
        <v>0</v>
      </c>
      <c r="BE39" s="68">
        <f t="shared" si="54"/>
        <v>0</v>
      </c>
      <c r="BF39" s="68">
        <f t="shared" si="55"/>
        <v>0</v>
      </c>
      <c r="BG39" s="68">
        <f t="shared" si="56"/>
        <v>0</v>
      </c>
      <c r="BH39" s="68">
        <f t="shared" si="57"/>
        <v>0</v>
      </c>
      <c r="BI39" s="68">
        <f t="shared" ca="1" si="12"/>
        <v>0</v>
      </c>
      <c r="BJ39" s="68">
        <f t="shared" ca="1" si="36"/>
        <v>0</v>
      </c>
    </row>
    <row r="40" spans="1:62" x14ac:dyDescent="0.3">
      <c r="A40" s="74">
        <f>ROWS($12:40)-1</f>
        <v>28</v>
      </c>
      <c r="B40" s="102"/>
      <c r="C40" s="75"/>
      <c r="D40" s="76"/>
      <c r="E40" s="77"/>
      <c r="F40" s="103"/>
      <c r="G40" s="103"/>
      <c r="H40" s="103"/>
      <c r="I40" s="103"/>
      <c r="J40" s="103"/>
      <c r="K40" s="103"/>
      <c r="L40" s="103"/>
      <c r="M40" s="103"/>
      <c r="N40" s="103"/>
      <c r="O40" s="103"/>
      <c r="P40" s="104">
        <f t="shared" si="37"/>
        <v>0</v>
      </c>
      <c r="Q40" s="84"/>
      <c r="R40" s="32">
        <f t="shared" si="10"/>
        <v>0</v>
      </c>
      <c r="S40" s="150">
        <f t="shared" ca="1" si="13"/>
        <v>0</v>
      </c>
      <c r="T40" s="83"/>
      <c r="U40" s="84"/>
      <c r="V40" s="84"/>
      <c r="W40" s="84"/>
      <c r="X40" s="84"/>
      <c r="Y40" s="84"/>
      <c r="Z40" s="84"/>
      <c r="AA40" s="84"/>
      <c r="AB40" s="84"/>
      <c r="AC40" s="84"/>
      <c r="AD40" s="84"/>
      <c r="AE40" s="84"/>
      <c r="AF40" s="84"/>
      <c r="AG40" s="84"/>
      <c r="AH40" s="84"/>
      <c r="AI40" s="84"/>
      <c r="AJ40" s="84"/>
      <c r="AK40" s="84"/>
      <c r="AL40" s="85"/>
      <c r="AM40" s="118">
        <f t="shared" ca="1" si="14"/>
        <v>0</v>
      </c>
      <c r="AN40" s="118">
        <f t="shared" ca="1" si="15"/>
        <v>0</v>
      </c>
      <c r="AO40" s="68">
        <f t="shared" ca="1" si="38"/>
        <v>0</v>
      </c>
      <c r="AP40" s="68">
        <f t="shared" si="39"/>
        <v>0</v>
      </c>
      <c r="AQ40" s="68">
        <f t="shared" si="40"/>
        <v>0</v>
      </c>
      <c r="AR40" s="68">
        <f t="shared" si="41"/>
        <v>0</v>
      </c>
      <c r="AS40" s="68">
        <f t="shared" si="42"/>
        <v>0</v>
      </c>
      <c r="AT40" s="68">
        <f t="shared" si="43"/>
        <v>0</v>
      </c>
      <c r="AU40" s="68">
        <f t="shared" si="44"/>
        <v>0</v>
      </c>
      <c r="AV40" s="68">
        <f t="shared" si="45"/>
        <v>0</v>
      </c>
      <c r="AW40" s="68">
        <f t="shared" si="46"/>
        <v>0</v>
      </c>
      <c r="AX40" s="68">
        <f t="shared" si="47"/>
        <v>0</v>
      </c>
      <c r="AY40" s="68">
        <f t="shared" si="48"/>
        <v>0</v>
      </c>
      <c r="AZ40" s="68">
        <f t="shared" si="49"/>
        <v>0</v>
      </c>
      <c r="BA40" s="68">
        <f t="shared" si="50"/>
        <v>0</v>
      </c>
      <c r="BB40" s="68">
        <f t="shared" si="51"/>
        <v>0</v>
      </c>
      <c r="BC40" s="68">
        <f t="shared" si="52"/>
        <v>0</v>
      </c>
      <c r="BD40" s="68">
        <f t="shared" si="53"/>
        <v>0</v>
      </c>
      <c r="BE40" s="68">
        <f t="shared" si="54"/>
        <v>0</v>
      </c>
      <c r="BF40" s="68">
        <f t="shared" si="55"/>
        <v>0</v>
      </c>
      <c r="BG40" s="68">
        <f t="shared" si="56"/>
        <v>0</v>
      </c>
      <c r="BH40" s="68">
        <f t="shared" si="57"/>
        <v>0</v>
      </c>
      <c r="BI40" s="68">
        <f t="shared" ca="1" si="12"/>
        <v>0</v>
      </c>
      <c r="BJ40" s="68">
        <f t="shared" ca="1" si="36"/>
        <v>0</v>
      </c>
    </row>
    <row r="41" spans="1:62" x14ac:dyDescent="0.3">
      <c r="A41" s="74">
        <f>ROWS($12:41)-1</f>
        <v>29</v>
      </c>
      <c r="B41" s="102"/>
      <c r="C41" s="75"/>
      <c r="D41" s="76"/>
      <c r="E41" s="77"/>
      <c r="F41" s="103"/>
      <c r="G41" s="103"/>
      <c r="H41" s="103"/>
      <c r="I41" s="103"/>
      <c r="J41" s="103"/>
      <c r="K41" s="103"/>
      <c r="L41" s="103"/>
      <c r="M41" s="103"/>
      <c r="N41" s="103"/>
      <c r="O41" s="103"/>
      <c r="P41" s="104">
        <f t="shared" si="37"/>
        <v>0</v>
      </c>
      <c r="Q41" s="84"/>
      <c r="R41" s="32">
        <f t="shared" si="10"/>
        <v>0</v>
      </c>
      <c r="S41" s="150">
        <f t="shared" ca="1" si="13"/>
        <v>0</v>
      </c>
      <c r="T41" s="83"/>
      <c r="U41" s="84"/>
      <c r="V41" s="84"/>
      <c r="W41" s="84"/>
      <c r="X41" s="84"/>
      <c r="Y41" s="84"/>
      <c r="Z41" s="84"/>
      <c r="AA41" s="84"/>
      <c r="AB41" s="84"/>
      <c r="AC41" s="84"/>
      <c r="AD41" s="84"/>
      <c r="AE41" s="84"/>
      <c r="AF41" s="84"/>
      <c r="AG41" s="84"/>
      <c r="AH41" s="84"/>
      <c r="AI41" s="84"/>
      <c r="AJ41" s="84"/>
      <c r="AK41" s="84"/>
      <c r="AL41" s="85"/>
      <c r="AM41" s="118">
        <f t="shared" ca="1" si="14"/>
        <v>0</v>
      </c>
      <c r="AN41" s="118">
        <f t="shared" ca="1" si="15"/>
        <v>0</v>
      </c>
      <c r="AO41" s="68">
        <f t="shared" ca="1" si="38"/>
        <v>0</v>
      </c>
      <c r="AP41" s="68">
        <f t="shared" si="39"/>
        <v>0</v>
      </c>
      <c r="AQ41" s="68">
        <f t="shared" si="40"/>
        <v>0</v>
      </c>
      <c r="AR41" s="68">
        <f t="shared" si="41"/>
        <v>0</v>
      </c>
      <c r="AS41" s="68">
        <f t="shared" si="42"/>
        <v>0</v>
      </c>
      <c r="AT41" s="68">
        <f t="shared" si="43"/>
        <v>0</v>
      </c>
      <c r="AU41" s="68">
        <f t="shared" si="44"/>
        <v>0</v>
      </c>
      <c r="AV41" s="68">
        <f t="shared" si="45"/>
        <v>0</v>
      </c>
      <c r="AW41" s="68">
        <f t="shared" si="46"/>
        <v>0</v>
      </c>
      <c r="AX41" s="68">
        <f t="shared" si="47"/>
        <v>0</v>
      </c>
      <c r="AY41" s="68">
        <f t="shared" si="48"/>
        <v>0</v>
      </c>
      <c r="AZ41" s="68">
        <f t="shared" si="49"/>
        <v>0</v>
      </c>
      <c r="BA41" s="68">
        <f t="shared" si="50"/>
        <v>0</v>
      </c>
      <c r="BB41" s="68">
        <f t="shared" si="51"/>
        <v>0</v>
      </c>
      <c r="BC41" s="68">
        <f t="shared" si="52"/>
        <v>0</v>
      </c>
      <c r="BD41" s="68">
        <f t="shared" si="53"/>
        <v>0</v>
      </c>
      <c r="BE41" s="68">
        <f t="shared" si="54"/>
        <v>0</v>
      </c>
      <c r="BF41" s="68">
        <f t="shared" si="55"/>
        <v>0</v>
      </c>
      <c r="BG41" s="68">
        <f t="shared" si="56"/>
        <v>0</v>
      </c>
      <c r="BH41" s="68">
        <f t="shared" si="57"/>
        <v>0</v>
      </c>
      <c r="BI41" s="68">
        <f t="shared" ca="1" si="12"/>
        <v>0</v>
      </c>
      <c r="BJ41" s="68">
        <f t="shared" ca="1" si="36"/>
        <v>0</v>
      </c>
    </row>
    <row r="42" spans="1:62" x14ac:dyDescent="0.3">
      <c r="A42" s="74">
        <f>ROWS($12:42)-1</f>
        <v>30</v>
      </c>
      <c r="B42" s="102"/>
      <c r="C42" s="75"/>
      <c r="D42" s="76"/>
      <c r="E42" s="77"/>
      <c r="F42" s="103"/>
      <c r="G42" s="103"/>
      <c r="H42" s="103"/>
      <c r="I42" s="103"/>
      <c r="J42" s="103"/>
      <c r="K42" s="103"/>
      <c r="L42" s="103"/>
      <c r="M42" s="103"/>
      <c r="N42" s="103"/>
      <c r="O42" s="103"/>
      <c r="P42" s="104">
        <f t="shared" si="37"/>
        <v>0</v>
      </c>
      <c r="Q42" s="84"/>
      <c r="R42" s="32">
        <f t="shared" si="10"/>
        <v>0</v>
      </c>
      <c r="S42" s="150">
        <f t="shared" ca="1" si="13"/>
        <v>0</v>
      </c>
      <c r="T42" s="83"/>
      <c r="U42" s="84"/>
      <c r="V42" s="84"/>
      <c r="W42" s="84"/>
      <c r="X42" s="84"/>
      <c r="Y42" s="84"/>
      <c r="Z42" s="84"/>
      <c r="AA42" s="84"/>
      <c r="AB42" s="84"/>
      <c r="AC42" s="84"/>
      <c r="AD42" s="84"/>
      <c r="AE42" s="84"/>
      <c r="AF42" s="84"/>
      <c r="AG42" s="84"/>
      <c r="AH42" s="84"/>
      <c r="AI42" s="84"/>
      <c r="AJ42" s="84"/>
      <c r="AK42" s="84"/>
      <c r="AL42" s="85"/>
      <c r="AM42" s="118">
        <f t="shared" ca="1" si="14"/>
        <v>0</v>
      </c>
      <c r="AN42" s="118">
        <f t="shared" ca="1" si="15"/>
        <v>0</v>
      </c>
      <c r="AO42" s="68">
        <f t="shared" ca="1" si="38"/>
        <v>0</v>
      </c>
      <c r="AP42" s="68">
        <f t="shared" si="39"/>
        <v>0</v>
      </c>
      <c r="AQ42" s="68">
        <f t="shared" si="40"/>
        <v>0</v>
      </c>
      <c r="AR42" s="68">
        <f t="shared" si="41"/>
        <v>0</v>
      </c>
      <c r="AS42" s="68">
        <f t="shared" si="42"/>
        <v>0</v>
      </c>
      <c r="AT42" s="68">
        <f t="shared" si="43"/>
        <v>0</v>
      </c>
      <c r="AU42" s="68">
        <f t="shared" si="44"/>
        <v>0</v>
      </c>
      <c r="AV42" s="68">
        <f t="shared" si="45"/>
        <v>0</v>
      </c>
      <c r="AW42" s="68">
        <f t="shared" si="46"/>
        <v>0</v>
      </c>
      <c r="AX42" s="68">
        <f t="shared" si="47"/>
        <v>0</v>
      </c>
      <c r="AY42" s="68">
        <f t="shared" si="48"/>
        <v>0</v>
      </c>
      <c r="AZ42" s="68">
        <f t="shared" si="49"/>
        <v>0</v>
      </c>
      <c r="BA42" s="68">
        <f t="shared" si="50"/>
        <v>0</v>
      </c>
      <c r="BB42" s="68">
        <f t="shared" si="51"/>
        <v>0</v>
      </c>
      <c r="BC42" s="68">
        <f t="shared" si="52"/>
        <v>0</v>
      </c>
      <c r="BD42" s="68">
        <f t="shared" si="53"/>
        <v>0</v>
      </c>
      <c r="BE42" s="68">
        <f t="shared" si="54"/>
        <v>0</v>
      </c>
      <c r="BF42" s="68">
        <f t="shared" si="55"/>
        <v>0</v>
      </c>
      <c r="BG42" s="68">
        <f t="shared" si="56"/>
        <v>0</v>
      </c>
      <c r="BH42" s="68">
        <f t="shared" si="57"/>
        <v>0</v>
      </c>
      <c r="BI42" s="68">
        <f t="shared" ca="1" si="12"/>
        <v>0</v>
      </c>
      <c r="BJ42" s="68">
        <f t="shared" ca="1" si="36"/>
        <v>0</v>
      </c>
    </row>
    <row r="43" spans="1:62" x14ac:dyDescent="0.3">
      <c r="A43" s="74">
        <f>ROWS($12:43)-1</f>
        <v>31</v>
      </c>
      <c r="B43" s="102"/>
      <c r="C43" s="75"/>
      <c r="D43" s="76"/>
      <c r="E43" s="77"/>
      <c r="F43" s="103"/>
      <c r="G43" s="103"/>
      <c r="H43" s="103"/>
      <c r="I43" s="103"/>
      <c r="J43" s="103"/>
      <c r="K43" s="103"/>
      <c r="L43" s="103"/>
      <c r="M43" s="103"/>
      <c r="N43" s="103"/>
      <c r="O43" s="103"/>
      <c r="P43" s="104">
        <f t="shared" si="37"/>
        <v>0</v>
      </c>
      <c r="Q43" s="84"/>
      <c r="R43" s="32">
        <f t="shared" si="10"/>
        <v>0</v>
      </c>
      <c r="S43" s="150">
        <f t="shared" ca="1" si="13"/>
        <v>0</v>
      </c>
      <c r="T43" s="83"/>
      <c r="U43" s="84"/>
      <c r="V43" s="84"/>
      <c r="W43" s="84"/>
      <c r="X43" s="84"/>
      <c r="Y43" s="84"/>
      <c r="Z43" s="84"/>
      <c r="AA43" s="84"/>
      <c r="AB43" s="84"/>
      <c r="AC43" s="84"/>
      <c r="AD43" s="84"/>
      <c r="AE43" s="84"/>
      <c r="AF43" s="84"/>
      <c r="AG43" s="84"/>
      <c r="AH43" s="84"/>
      <c r="AI43" s="84"/>
      <c r="AJ43" s="84"/>
      <c r="AK43" s="84"/>
      <c r="AL43" s="85"/>
      <c r="AM43" s="118">
        <f t="shared" ca="1" si="14"/>
        <v>0</v>
      </c>
      <c r="AN43" s="118">
        <f t="shared" ca="1" si="15"/>
        <v>0</v>
      </c>
      <c r="AO43" s="68">
        <f t="shared" ca="1" si="38"/>
        <v>0</v>
      </c>
      <c r="AP43" s="68">
        <f t="shared" si="39"/>
        <v>0</v>
      </c>
      <c r="AQ43" s="68">
        <f t="shared" si="40"/>
        <v>0</v>
      </c>
      <c r="AR43" s="68">
        <f t="shared" si="41"/>
        <v>0</v>
      </c>
      <c r="AS43" s="68">
        <f t="shared" si="42"/>
        <v>0</v>
      </c>
      <c r="AT43" s="68">
        <f t="shared" si="43"/>
        <v>0</v>
      </c>
      <c r="AU43" s="68">
        <f t="shared" si="44"/>
        <v>0</v>
      </c>
      <c r="AV43" s="68">
        <f t="shared" si="45"/>
        <v>0</v>
      </c>
      <c r="AW43" s="68">
        <f t="shared" si="46"/>
        <v>0</v>
      </c>
      <c r="AX43" s="68">
        <f t="shared" si="47"/>
        <v>0</v>
      </c>
      <c r="AY43" s="68">
        <f t="shared" si="48"/>
        <v>0</v>
      </c>
      <c r="AZ43" s="68">
        <f t="shared" si="49"/>
        <v>0</v>
      </c>
      <c r="BA43" s="68">
        <f t="shared" si="50"/>
        <v>0</v>
      </c>
      <c r="BB43" s="68">
        <f t="shared" si="51"/>
        <v>0</v>
      </c>
      <c r="BC43" s="68">
        <f t="shared" si="52"/>
        <v>0</v>
      </c>
      <c r="BD43" s="68">
        <f t="shared" si="53"/>
        <v>0</v>
      </c>
      <c r="BE43" s="68">
        <f t="shared" si="54"/>
        <v>0</v>
      </c>
      <c r="BF43" s="68">
        <f t="shared" si="55"/>
        <v>0</v>
      </c>
      <c r="BG43" s="68">
        <f t="shared" si="56"/>
        <v>0</v>
      </c>
      <c r="BH43" s="68">
        <f t="shared" si="57"/>
        <v>0</v>
      </c>
      <c r="BI43" s="68">
        <f t="shared" ca="1" si="12"/>
        <v>0</v>
      </c>
      <c r="BJ43" s="68">
        <f t="shared" ca="1" si="36"/>
        <v>0</v>
      </c>
    </row>
    <row r="44" spans="1:62" x14ac:dyDescent="0.3">
      <c r="A44" s="74">
        <f>ROWS($12:44)-1</f>
        <v>32</v>
      </c>
      <c r="B44" s="102"/>
      <c r="C44" s="75"/>
      <c r="D44" s="76"/>
      <c r="E44" s="77"/>
      <c r="F44" s="103"/>
      <c r="G44" s="103"/>
      <c r="H44" s="103"/>
      <c r="I44" s="103"/>
      <c r="J44" s="103"/>
      <c r="K44" s="103"/>
      <c r="L44" s="103"/>
      <c r="M44" s="103"/>
      <c r="N44" s="103"/>
      <c r="O44" s="103"/>
      <c r="P44" s="104">
        <f t="shared" si="37"/>
        <v>0</v>
      </c>
      <c r="Q44" s="84"/>
      <c r="R44" s="32">
        <f t="shared" si="10"/>
        <v>0</v>
      </c>
      <c r="S44" s="150">
        <f t="shared" ca="1" si="13"/>
        <v>0</v>
      </c>
      <c r="T44" s="83"/>
      <c r="U44" s="84"/>
      <c r="V44" s="84"/>
      <c r="W44" s="84"/>
      <c r="X44" s="84"/>
      <c r="Y44" s="84"/>
      <c r="Z44" s="84"/>
      <c r="AA44" s="84"/>
      <c r="AB44" s="84"/>
      <c r="AC44" s="84"/>
      <c r="AD44" s="84"/>
      <c r="AE44" s="84"/>
      <c r="AF44" s="84"/>
      <c r="AG44" s="84"/>
      <c r="AH44" s="84"/>
      <c r="AI44" s="84"/>
      <c r="AJ44" s="84"/>
      <c r="AK44" s="84"/>
      <c r="AL44" s="85"/>
      <c r="AM44" s="118">
        <f t="shared" ca="1" si="14"/>
        <v>0</v>
      </c>
      <c r="AN44" s="118">
        <f t="shared" ca="1" si="15"/>
        <v>0</v>
      </c>
      <c r="AO44" s="68">
        <f t="shared" ca="1" si="38"/>
        <v>0</v>
      </c>
      <c r="AP44" s="68">
        <f t="shared" si="39"/>
        <v>0</v>
      </c>
      <c r="AQ44" s="68">
        <f t="shared" si="40"/>
        <v>0</v>
      </c>
      <c r="AR44" s="68">
        <f t="shared" si="41"/>
        <v>0</v>
      </c>
      <c r="AS44" s="68">
        <f t="shared" si="42"/>
        <v>0</v>
      </c>
      <c r="AT44" s="68">
        <f t="shared" si="43"/>
        <v>0</v>
      </c>
      <c r="AU44" s="68">
        <f t="shared" si="44"/>
        <v>0</v>
      </c>
      <c r="AV44" s="68">
        <f t="shared" si="45"/>
        <v>0</v>
      </c>
      <c r="AW44" s="68">
        <f t="shared" si="46"/>
        <v>0</v>
      </c>
      <c r="AX44" s="68">
        <f t="shared" si="47"/>
        <v>0</v>
      </c>
      <c r="AY44" s="68">
        <f t="shared" si="48"/>
        <v>0</v>
      </c>
      <c r="AZ44" s="68">
        <f t="shared" si="49"/>
        <v>0</v>
      </c>
      <c r="BA44" s="68">
        <f t="shared" si="50"/>
        <v>0</v>
      </c>
      <c r="BB44" s="68">
        <f t="shared" si="51"/>
        <v>0</v>
      </c>
      <c r="BC44" s="68">
        <f t="shared" si="52"/>
        <v>0</v>
      </c>
      <c r="BD44" s="68">
        <f t="shared" si="53"/>
        <v>0</v>
      </c>
      <c r="BE44" s="68">
        <f t="shared" si="54"/>
        <v>0</v>
      </c>
      <c r="BF44" s="68">
        <f t="shared" si="55"/>
        <v>0</v>
      </c>
      <c r="BG44" s="68">
        <f t="shared" si="56"/>
        <v>0</v>
      </c>
      <c r="BH44" s="68">
        <f t="shared" si="57"/>
        <v>0</v>
      </c>
      <c r="BI44" s="68">
        <f t="shared" ca="1" si="12"/>
        <v>0</v>
      </c>
      <c r="BJ44" s="68">
        <f t="shared" ca="1" si="36"/>
        <v>0</v>
      </c>
    </row>
    <row r="45" spans="1:62" x14ac:dyDescent="0.3">
      <c r="A45" s="74">
        <f>ROWS($12:45)-1</f>
        <v>33</v>
      </c>
      <c r="B45" s="102"/>
      <c r="C45" s="75"/>
      <c r="D45" s="76"/>
      <c r="E45" s="77"/>
      <c r="F45" s="103"/>
      <c r="G45" s="103"/>
      <c r="H45" s="103"/>
      <c r="I45" s="103"/>
      <c r="J45" s="103"/>
      <c r="K45" s="103"/>
      <c r="L45" s="103"/>
      <c r="M45" s="103"/>
      <c r="N45" s="103"/>
      <c r="O45" s="103"/>
      <c r="P45" s="104">
        <f t="shared" si="37"/>
        <v>0</v>
      </c>
      <c r="Q45" s="84"/>
      <c r="R45" s="32">
        <f t="shared" ref="R45:R62" si="58">ROUND($P45*Q45,0)</f>
        <v>0</v>
      </c>
      <c r="S45" s="150">
        <f t="shared" ca="1" si="13"/>
        <v>0</v>
      </c>
      <c r="T45" s="83"/>
      <c r="U45" s="84"/>
      <c r="V45" s="84"/>
      <c r="W45" s="84"/>
      <c r="X45" s="84"/>
      <c r="Y45" s="84"/>
      <c r="Z45" s="84"/>
      <c r="AA45" s="84"/>
      <c r="AB45" s="84"/>
      <c r="AC45" s="84"/>
      <c r="AD45" s="84"/>
      <c r="AE45" s="84"/>
      <c r="AF45" s="84"/>
      <c r="AG45" s="84"/>
      <c r="AH45" s="84"/>
      <c r="AI45" s="84"/>
      <c r="AJ45" s="84"/>
      <c r="AK45" s="84"/>
      <c r="AL45" s="85"/>
      <c r="AM45" s="118">
        <f t="shared" ca="1" si="14"/>
        <v>0</v>
      </c>
      <c r="AN45" s="118">
        <f t="shared" ca="1" si="15"/>
        <v>0</v>
      </c>
      <c r="AO45" s="68">
        <f t="shared" ca="1" si="38"/>
        <v>0</v>
      </c>
      <c r="AP45" s="68">
        <f t="shared" si="39"/>
        <v>0</v>
      </c>
      <c r="AQ45" s="68">
        <f t="shared" si="40"/>
        <v>0</v>
      </c>
      <c r="AR45" s="68">
        <f t="shared" si="41"/>
        <v>0</v>
      </c>
      <c r="AS45" s="68">
        <f t="shared" si="42"/>
        <v>0</v>
      </c>
      <c r="AT45" s="68">
        <f t="shared" si="43"/>
        <v>0</v>
      </c>
      <c r="AU45" s="68">
        <f t="shared" si="44"/>
        <v>0</v>
      </c>
      <c r="AV45" s="68">
        <f t="shared" si="45"/>
        <v>0</v>
      </c>
      <c r="AW45" s="68">
        <f t="shared" si="46"/>
        <v>0</v>
      </c>
      <c r="AX45" s="68">
        <f t="shared" si="47"/>
        <v>0</v>
      </c>
      <c r="AY45" s="68">
        <f t="shared" si="48"/>
        <v>0</v>
      </c>
      <c r="AZ45" s="68">
        <f t="shared" si="49"/>
        <v>0</v>
      </c>
      <c r="BA45" s="68">
        <f t="shared" si="50"/>
        <v>0</v>
      </c>
      <c r="BB45" s="68">
        <f t="shared" si="51"/>
        <v>0</v>
      </c>
      <c r="BC45" s="68">
        <f t="shared" si="52"/>
        <v>0</v>
      </c>
      <c r="BD45" s="68">
        <f t="shared" si="53"/>
        <v>0</v>
      </c>
      <c r="BE45" s="68">
        <f t="shared" si="54"/>
        <v>0</v>
      </c>
      <c r="BF45" s="68">
        <f t="shared" si="55"/>
        <v>0</v>
      </c>
      <c r="BG45" s="68">
        <f t="shared" si="56"/>
        <v>0</v>
      </c>
      <c r="BH45" s="68">
        <f t="shared" si="57"/>
        <v>0</v>
      </c>
      <c r="BI45" s="68">
        <f t="shared" ref="BI45:BI62" ca="1" si="59">SUM(AO45:BH45)</f>
        <v>0</v>
      </c>
      <c r="BJ45" s="68">
        <f t="shared" ca="1" si="36"/>
        <v>0</v>
      </c>
    </row>
    <row r="46" spans="1:62" x14ac:dyDescent="0.3">
      <c r="A46" s="74">
        <f>ROWS($12:46)-1</f>
        <v>34</v>
      </c>
      <c r="B46" s="102"/>
      <c r="C46" s="75"/>
      <c r="D46" s="76"/>
      <c r="E46" s="77"/>
      <c r="F46" s="103"/>
      <c r="G46" s="103"/>
      <c r="H46" s="103"/>
      <c r="I46" s="103"/>
      <c r="J46" s="103"/>
      <c r="K46" s="103"/>
      <c r="L46" s="103"/>
      <c r="M46" s="103"/>
      <c r="N46" s="103"/>
      <c r="O46" s="103"/>
      <c r="P46" s="104">
        <f t="shared" si="37"/>
        <v>0</v>
      </c>
      <c r="Q46" s="84"/>
      <c r="R46" s="32">
        <f t="shared" si="58"/>
        <v>0</v>
      </c>
      <c r="S46" s="150">
        <f t="shared" ca="1" si="13"/>
        <v>0</v>
      </c>
      <c r="T46" s="83"/>
      <c r="U46" s="84"/>
      <c r="V46" s="84"/>
      <c r="W46" s="84"/>
      <c r="X46" s="84"/>
      <c r="Y46" s="84"/>
      <c r="Z46" s="84"/>
      <c r="AA46" s="84"/>
      <c r="AB46" s="84"/>
      <c r="AC46" s="84"/>
      <c r="AD46" s="84"/>
      <c r="AE46" s="84"/>
      <c r="AF46" s="84"/>
      <c r="AG46" s="84"/>
      <c r="AH46" s="84"/>
      <c r="AI46" s="84"/>
      <c r="AJ46" s="84"/>
      <c r="AK46" s="84"/>
      <c r="AL46" s="85"/>
      <c r="AM46" s="118">
        <f t="shared" ca="1" si="14"/>
        <v>0</v>
      </c>
      <c r="AN46" s="118">
        <f t="shared" ca="1" si="15"/>
        <v>0</v>
      </c>
      <c r="AO46" s="68">
        <f t="shared" ca="1" si="38"/>
        <v>0</v>
      </c>
      <c r="AP46" s="68">
        <f t="shared" si="39"/>
        <v>0</v>
      </c>
      <c r="AQ46" s="68">
        <f t="shared" si="40"/>
        <v>0</v>
      </c>
      <c r="AR46" s="68">
        <f t="shared" si="41"/>
        <v>0</v>
      </c>
      <c r="AS46" s="68">
        <f t="shared" si="42"/>
        <v>0</v>
      </c>
      <c r="AT46" s="68">
        <f t="shared" si="43"/>
        <v>0</v>
      </c>
      <c r="AU46" s="68">
        <f t="shared" si="44"/>
        <v>0</v>
      </c>
      <c r="AV46" s="68">
        <f t="shared" si="45"/>
        <v>0</v>
      </c>
      <c r="AW46" s="68">
        <f t="shared" si="46"/>
        <v>0</v>
      </c>
      <c r="AX46" s="68">
        <f t="shared" si="47"/>
        <v>0</v>
      </c>
      <c r="AY46" s="68">
        <f t="shared" si="48"/>
        <v>0</v>
      </c>
      <c r="AZ46" s="68">
        <f t="shared" si="49"/>
        <v>0</v>
      </c>
      <c r="BA46" s="68">
        <f t="shared" si="50"/>
        <v>0</v>
      </c>
      <c r="BB46" s="68">
        <f t="shared" si="51"/>
        <v>0</v>
      </c>
      <c r="BC46" s="68">
        <f t="shared" si="52"/>
        <v>0</v>
      </c>
      <c r="BD46" s="68">
        <f t="shared" si="53"/>
        <v>0</v>
      </c>
      <c r="BE46" s="68">
        <f t="shared" si="54"/>
        <v>0</v>
      </c>
      <c r="BF46" s="68">
        <f t="shared" si="55"/>
        <v>0</v>
      </c>
      <c r="BG46" s="68">
        <f t="shared" si="56"/>
        <v>0</v>
      </c>
      <c r="BH46" s="68">
        <f t="shared" si="57"/>
        <v>0</v>
      </c>
      <c r="BI46" s="68">
        <f t="shared" ca="1" si="59"/>
        <v>0</v>
      </c>
      <c r="BJ46" s="68">
        <f t="shared" ca="1" si="36"/>
        <v>0</v>
      </c>
    </row>
    <row r="47" spans="1:62" x14ac:dyDescent="0.3">
      <c r="A47" s="74">
        <f>ROWS($12:47)-1</f>
        <v>35</v>
      </c>
      <c r="B47" s="102"/>
      <c r="C47" s="75"/>
      <c r="D47" s="76"/>
      <c r="E47" s="77"/>
      <c r="F47" s="103"/>
      <c r="G47" s="103"/>
      <c r="H47" s="103"/>
      <c r="I47" s="103"/>
      <c r="J47" s="103"/>
      <c r="K47" s="103"/>
      <c r="L47" s="103"/>
      <c r="M47" s="103"/>
      <c r="N47" s="103"/>
      <c r="O47" s="103"/>
      <c r="P47" s="104">
        <f t="shared" si="37"/>
        <v>0</v>
      </c>
      <c r="Q47" s="84"/>
      <c r="R47" s="32">
        <f t="shared" si="58"/>
        <v>0</v>
      </c>
      <c r="S47" s="150">
        <f t="shared" ca="1" si="13"/>
        <v>0</v>
      </c>
      <c r="T47" s="83"/>
      <c r="U47" s="84"/>
      <c r="V47" s="84"/>
      <c r="W47" s="84"/>
      <c r="X47" s="84"/>
      <c r="Y47" s="84"/>
      <c r="Z47" s="84"/>
      <c r="AA47" s="84"/>
      <c r="AB47" s="84"/>
      <c r="AC47" s="84"/>
      <c r="AD47" s="84"/>
      <c r="AE47" s="84"/>
      <c r="AF47" s="84"/>
      <c r="AG47" s="84"/>
      <c r="AH47" s="84"/>
      <c r="AI47" s="84"/>
      <c r="AJ47" s="84"/>
      <c r="AK47" s="84"/>
      <c r="AL47" s="85"/>
      <c r="AM47" s="118">
        <f t="shared" ca="1" si="14"/>
        <v>0</v>
      </c>
      <c r="AN47" s="118">
        <f t="shared" ca="1" si="15"/>
        <v>0</v>
      </c>
      <c r="AO47" s="68">
        <f t="shared" ca="1" si="38"/>
        <v>0</v>
      </c>
      <c r="AP47" s="68">
        <f t="shared" si="39"/>
        <v>0</v>
      </c>
      <c r="AQ47" s="68">
        <f t="shared" si="40"/>
        <v>0</v>
      </c>
      <c r="AR47" s="68">
        <f t="shared" si="41"/>
        <v>0</v>
      </c>
      <c r="AS47" s="68">
        <f t="shared" si="42"/>
        <v>0</v>
      </c>
      <c r="AT47" s="68">
        <f t="shared" si="43"/>
        <v>0</v>
      </c>
      <c r="AU47" s="68">
        <f t="shared" si="44"/>
        <v>0</v>
      </c>
      <c r="AV47" s="68">
        <f t="shared" si="45"/>
        <v>0</v>
      </c>
      <c r="AW47" s="68">
        <f t="shared" si="46"/>
        <v>0</v>
      </c>
      <c r="AX47" s="68">
        <f t="shared" si="47"/>
        <v>0</v>
      </c>
      <c r="AY47" s="68">
        <f t="shared" si="48"/>
        <v>0</v>
      </c>
      <c r="AZ47" s="68">
        <f t="shared" si="49"/>
        <v>0</v>
      </c>
      <c r="BA47" s="68">
        <f t="shared" si="50"/>
        <v>0</v>
      </c>
      <c r="BB47" s="68">
        <f t="shared" si="51"/>
        <v>0</v>
      </c>
      <c r="BC47" s="68">
        <f t="shared" si="52"/>
        <v>0</v>
      </c>
      <c r="BD47" s="68">
        <f t="shared" si="53"/>
        <v>0</v>
      </c>
      <c r="BE47" s="68">
        <f t="shared" si="54"/>
        <v>0</v>
      </c>
      <c r="BF47" s="68">
        <f t="shared" si="55"/>
        <v>0</v>
      </c>
      <c r="BG47" s="68">
        <f t="shared" si="56"/>
        <v>0</v>
      </c>
      <c r="BH47" s="68">
        <f t="shared" si="57"/>
        <v>0</v>
      </c>
      <c r="BI47" s="68">
        <f t="shared" ca="1" si="59"/>
        <v>0</v>
      </c>
      <c r="BJ47" s="68">
        <f t="shared" ca="1" si="36"/>
        <v>0</v>
      </c>
    </row>
    <row r="48" spans="1:62" x14ac:dyDescent="0.3">
      <c r="A48" s="74">
        <f>ROWS($12:48)-1</f>
        <v>36</v>
      </c>
      <c r="B48" s="102"/>
      <c r="C48" s="75"/>
      <c r="D48" s="76"/>
      <c r="E48" s="77"/>
      <c r="F48" s="103"/>
      <c r="G48" s="103"/>
      <c r="H48" s="103"/>
      <c r="I48" s="103"/>
      <c r="J48" s="103"/>
      <c r="K48" s="103"/>
      <c r="L48" s="103"/>
      <c r="M48" s="103"/>
      <c r="N48" s="103"/>
      <c r="O48" s="103"/>
      <c r="P48" s="104">
        <f t="shared" si="37"/>
        <v>0</v>
      </c>
      <c r="Q48" s="84"/>
      <c r="R48" s="32">
        <f t="shared" si="58"/>
        <v>0</v>
      </c>
      <c r="S48" s="150">
        <f t="shared" ca="1" si="13"/>
        <v>0</v>
      </c>
      <c r="T48" s="83"/>
      <c r="U48" s="84"/>
      <c r="V48" s="84"/>
      <c r="W48" s="84"/>
      <c r="X48" s="84"/>
      <c r="Y48" s="84"/>
      <c r="Z48" s="84"/>
      <c r="AA48" s="84"/>
      <c r="AB48" s="84"/>
      <c r="AC48" s="84"/>
      <c r="AD48" s="84"/>
      <c r="AE48" s="84"/>
      <c r="AF48" s="84"/>
      <c r="AG48" s="84"/>
      <c r="AH48" s="84"/>
      <c r="AI48" s="84"/>
      <c r="AJ48" s="84"/>
      <c r="AK48" s="84"/>
      <c r="AL48" s="85"/>
      <c r="AM48" s="118">
        <f t="shared" ca="1" si="14"/>
        <v>0</v>
      </c>
      <c r="AN48" s="118">
        <f t="shared" ca="1" si="15"/>
        <v>0</v>
      </c>
      <c r="AO48" s="68">
        <f t="shared" ca="1" si="38"/>
        <v>0</v>
      </c>
      <c r="AP48" s="68">
        <f t="shared" si="39"/>
        <v>0</v>
      </c>
      <c r="AQ48" s="68">
        <f t="shared" si="40"/>
        <v>0</v>
      </c>
      <c r="AR48" s="68">
        <f t="shared" si="41"/>
        <v>0</v>
      </c>
      <c r="AS48" s="68">
        <f t="shared" si="42"/>
        <v>0</v>
      </c>
      <c r="AT48" s="68">
        <f t="shared" si="43"/>
        <v>0</v>
      </c>
      <c r="AU48" s="68">
        <f t="shared" si="44"/>
        <v>0</v>
      </c>
      <c r="AV48" s="68">
        <f t="shared" si="45"/>
        <v>0</v>
      </c>
      <c r="AW48" s="68">
        <f t="shared" si="46"/>
        <v>0</v>
      </c>
      <c r="AX48" s="68">
        <f t="shared" si="47"/>
        <v>0</v>
      </c>
      <c r="AY48" s="68">
        <f t="shared" si="48"/>
        <v>0</v>
      </c>
      <c r="AZ48" s="68">
        <f t="shared" si="49"/>
        <v>0</v>
      </c>
      <c r="BA48" s="68">
        <f t="shared" si="50"/>
        <v>0</v>
      </c>
      <c r="BB48" s="68">
        <f t="shared" si="51"/>
        <v>0</v>
      </c>
      <c r="BC48" s="68">
        <f t="shared" si="52"/>
        <v>0</v>
      </c>
      <c r="BD48" s="68">
        <f t="shared" si="53"/>
        <v>0</v>
      </c>
      <c r="BE48" s="68">
        <f t="shared" si="54"/>
        <v>0</v>
      </c>
      <c r="BF48" s="68">
        <f t="shared" si="55"/>
        <v>0</v>
      </c>
      <c r="BG48" s="68">
        <f t="shared" si="56"/>
        <v>0</v>
      </c>
      <c r="BH48" s="68">
        <f t="shared" si="57"/>
        <v>0</v>
      </c>
      <c r="BI48" s="68">
        <f t="shared" ca="1" si="59"/>
        <v>0</v>
      </c>
      <c r="BJ48" s="68">
        <f t="shared" ca="1" si="36"/>
        <v>0</v>
      </c>
    </row>
    <row r="49" spans="1:62" x14ac:dyDescent="0.3">
      <c r="A49" s="74">
        <f>ROWS($12:49)-1</f>
        <v>37</v>
      </c>
      <c r="B49" s="102"/>
      <c r="C49" s="75"/>
      <c r="D49" s="76"/>
      <c r="E49" s="77"/>
      <c r="F49" s="103"/>
      <c r="G49" s="103"/>
      <c r="H49" s="103"/>
      <c r="I49" s="103"/>
      <c r="J49" s="103"/>
      <c r="K49" s="103"/>
      <c r="L49" s="103"/>
      <c r="M49" s="103"/>
      <c r="N49" s="103"/>
      <c r="O49" s="103"/>
      <c r="P49" s="104">
        <f t="shared" si="37"/>
        <v>0</v>
      </c>
      <c r="Q49" s="84"/>
      <c r="R49" s="32">
        <f t="shared" si="58"/>
        <v>0</v>
      </c>
      <c r="S49" s="150">
        <f t="shared" ca="1" si="13"/>
        <v>0</v>
      </c>
      <c r="T49" s="83"/>
      <c r="U49" s="84"/>
      <c r="V49" s="84"/>
      <c r="W49" s="84"/>
      <c r="X49" s="84"/>
      <c r="Y49" s="84"/>
      <c r="Z49" s="84"/>
      <c r="AA49" s="84"/>
      <c r="AB49" s="84"/>
      <c r="AC49" s="84"/>
      <c r="AD49" s="84"/>
      <c r="AE49" s="84"/>
      <c r="AF49" s="84"/>
      <c r="AG49" s="84"/>
      <c r="AH49" s="84"/>
      <c r="AI49" s="84"/>
      <c r="AJ49" s="84"/>
      <c r="AK49" s="84"/>
      <c r="AL49" s="85"/>
      <c r="AM49" s="118">
        <f t="shared" ca="1" si="14"/>
        <v>0</v>
      </c>
      <c r="AN49" s="118">
        <f t="shared" ca="1" si="15"/>
        <v>0</v>
      </c>
      <c r="AO49" s="68">
        <f t="shared" ca="1" si="38"/>
        <v>0</v>
      </c>
      <c r="AP49" s="68">
        <f t="shared" si="39"/>
        <v>0</v>
      </c>
      <c r="AQ49" s="68">
        <f t="shared" si="40"/>
        <v>0</v>
      </c>
      <c r="AR49" s="68">
        <f t="shared" si="41"/>
        <v>0</v>
      </c>
      <c r="AS49" s="68">
        <f t="shared" si="42"/>
        <v>0</v>
      </c>
      <c r="AT49" s="68">
        <f t="shared" si="43"/>
        <v>0</v>
      </c>
      <c r="AU49" s="68">
        <f t="shared" si="44"/>
        <v>0</v>
      </c>
      <c r="AV49" s="68">
        <f t="shared" si="45"/>
        <v>0</v>
      </c>
      <c r="AW49" s="68">
        <f t="shared" si="46"/>
        <v>0</v>
      </c>
      <c r="AX49" s="68">
        <f t="shared" si="47"/>
        <v>0</v>
      </c>
      <c r="AY49" s="68">
        <f t="shared" si="48"/>
        <v>0</v>
      </c>
      <c r="AZ49" s="68">
        <f t="shared" si="49"/>
        <v>0</v>
      </c>
      <c r="BA49" s="68">
        <f t="shared" si="50"/>
        <v>0</v>
      </c>
      <c r="BB49" s="68">
        <f t="shared" si="51"/>
        <v>0</v>
      </c>
      <c r="BC49" s="68">
        <f t="shared" si="52"/>
        <v>0</v>
      </c>
      <c r="BD49" s="68">
        <f t="shared" si="53"/>
        <v>0</v>
      </c>
      <c r="BE49" s="68">
        <f t="shared" si="54"/>
        <v>0</v>
      </c>
      <c r="BF49" s="68">
        <f t="shared" si="55"/>
        <v>0</v>
      </c>
      <c r="BG49" s="68">
        <f t="shared" si="56"/>
        <v>0</v>
      </c>
      <c r="BH49" s="68">
        <f t="shared" si="57"/>
        <v>0</v>
      </c>
      <c r="BI49" s="68">
        <f t="shared" ca="1" si="59"/>
        <v>0</v>
      </c>
      <c r="BJ49" s="68">
        <f t="shared" ca="1" si="36"/>
        <v>0</v>
      </c>
    </row>
    <row r="50" spans="1:62" x14ac:dyDescent="0.3">
      <c r="A50" s="74">
        <f>ROWS($12:50)-1</f>
        <v>38</v>
      </c>
      <c r="B50" s="102"/>
      <c r="C50" s="75"/>
      <c r="D50" s="76"/>
      <c r="E50" s="77"/>
      <c r="F50" s="103"/>
      <c r="G50" s="103"/>
      <c r="H50" s="103"/>
      <c r="I50" s="103"/>
      <c r="J50" s="103"/>
      <c r="K50" s="103"/>
      <c r="L50" s="103"/>
      <c r="M50" s="103"/>
      <c r="N50" s="103"/>
      <c r="O50" s="103"/>
      <c r="P50" s="104">
        <f t="shared" si="37"/>
        <v>0</v>
      </c>
      <c r="Q50" s="84"/>
      <c r="R50" s="32">
        <f t="shared" si="58"/>
        <v>0</v>
      </c>
      <c r="S50" s="150">
        <f t="shared" ca="1" si="13"/>
        <v>0</v>
      </c>
      <c r="T50" s="83"/>
      <c r="U50" s="84"/>
      <c r="V50" s="84"/>
      <c r="W50" s="84"/>
      <c r="X50" s="84"/>
      <c r="Y50" s="84"/>
      <c r="Z50" s="84"/>
      <c r="AA50" s="84"/>
      <c r="AB50" s="84"/>
      <c r="AC50" s="84"/>
      <c r="AD50" s="84"/>
      <c r="AE50" s="84"/>
      <c r="AF50" s="84"/>
      <c r="AG50" s="84"/>
      <c r="AH50" s="84"/>
      <c r="AI50" s="84"/>
      <c r="AJ50" s="84"/>
      <c r="AK50" s="84"/>
      <c r="AL50" s="85"/>
      <c r="AM50" s="118">
        <f t="shared" ca="1" si="14"/>
        <v>0</v>
      </c>
      <c r="AN50" s="118">
        <f t="shared" ca="1" si="15"/>
        <v>0</v>
      </c>
      <c r="AO50" s="68">
        <f t="shared" ca="1" si="38"/>
        <v>0</v>
      </c>
      <c r="AP50" s="68">
        <f t="shared" si="39"/>
        <v>0</v>
      </c>
      <c r="AQ50" s="68">
        <f t="shared" si="40"/>
        <v>0</v>
      </c>
      <c r="AR50" s="68">
        <f t="shared" si="41"/>
        <v>0</v>
      </c>
      <c r="AS50" s="68">
        <f t="shared" si="42"/>
        <v>0</v>
      </c>
      <c r="AT50" s="68">
        <f t="shared" si="43"/>
        <v>0</v>
      </c>
      <c r="AU50" s="68">
        <f t="shared" si="44"/>
        <v>0</v>
      </c>
      <c r="AV50" s="68">
        <f t="shared" si="45"/>
        <v>0</v>
      </c>
      <c r="AW50" s="68">
        <f t="shared" si="46"/>
        <v>0</v>
      </c>
      <c r="AX50" s="68">
        <f t="shared" si="47"/>
        <v>0</v>
      </c>
      <c r="AY50" s="68">
        <f t="shared" si="48"/>
        <v>0</v>
      </c>
      <c r="AZ50" s="68">
        <f t="shared" si="49"/>
        <v>0</v>
      </c>
      <c r="BA50" s="68">
        <f t="shared" si="50"/>
        <v>0</v>
      </c>
      <c r="BB50" s="68">
        <f t="shared" si="51"/>
        <v>0</v>
      </c>
      <c r="BC50" s="68">
        <f t="shared" si="52"/>
        <v>0</v>
      </c>
      <c r="BD50" s="68">
        <f t="shared" si="53"/>
        <v>0</v>
      </c>
      <c r="BE50" s="68">
        <f t="shared" si="54"/>
        <v>0</v>
      </c>
      <c r="BF50" s="68">
        <f t="shared" si="55"/>
        <v>0</v>
      </c>
      <c r="BG50" s="68">
        <f t="shared" si="56"/>
        <v>0</v>
      </c>
      <c r="BH50" s="68">
        <f t="shared" si="57"/>
        <v>0</v>
      </c>
      <c r="BI50" s="68">
        <f t="shared" ca="1" si="59"/>
        <v>0</v>
      </c>
      <c r="BJ50" s="68">
        <f t="shared" ca="1" si="36"/>
        <v>0</v>
      </c>
    </row>
    <row r="51" spans="1:62" x14ac:dyDescent="0.3">
      <c r="A51" s="74">
        <f>ROWS($12:51)-1</f>
        <v>39</v>
      </c>
      <c r="B51" s="102"/>
      <c r="C51" s="75"/>
      <c r="D51" s="76"/>
      <c r="E51" s="77"/>
      <c r="F51" s="103"/>
      <c r="G51" s="103"/>
      <c r="H51" s="103"/>
      <c r="I51" s="103"/>
      <c r="J51" s="103"/>
      <c r="K51" s="103"/>
      <c r="L51" s="103"/>
      <c r="M51" s="103"/>
      <c r="N51" s="103"/>
      <c r="O51" s="103"/>
      <c r="P51" s="104">
        <f t="shared" si="37"/>
        <v>0</v>
      </c>
      <c r="Q51" s="84"/>
      <c r="R51" s="32">
        <f t="shared" si="58"/>
        <v>0</v>
      </c>
      <c r="S51" s="150">
        <f t="shared" ca="1" si="13"/>
        <v>0</v>
      </c>
      <c r="T51" s="83"/>
      <c r="U51" s="84"/>
      <c r="V51" s="84"/>
      <c r="W51" s="84"/>
      <c r="X51" s="84"/>
      <c r="Y51" s="84"/>
      <c r="Z51" s="84"/>
      <c r="AA51" s="84"/>
      <c r="AB51" s="84"/>
      <c r="AC51" s="84"/>
      <c r="AD51" s="84"/>
      <c r="AE51" s="84"/>
      <c r="AF51" s="84"/>
      <c r="AG51" s="84"/>
      <c r="AH51" s="84"/>
      <c r="AI51" s="84"/>
      <c r="AJ51" s="84"/>
      <c r="AK51" s="84"/>
      <c r="AL51" s="85"/>
      <c r="AM51" s="118">
        <f t="shared" ca="1" si="14"/>
        <v>0</v>
      </c>
      <c r="AN51" s="118">
        <f t="shared" ca="1" si="15"/>
        <v>0</v>
      </c>
      <c r="AO51" s="68">
        <f t="shared" ca="1" si="38"/>
        <v>0</v>
      </c>
      <c r="AP51" s="68">
        <f t="shared" si="39"/>
        <v>0</v>
      </c>
      <c r="AQ51" s="68">
        <f t="shared" si="40"/>
        <v>0</v>
      </c>
      <c r="AR51" s="68">
        <f t="shared" si="41"/>
        <v>0</v>
      </c>
      <c r="AS51" s="68">
        <f t="shared" si="42"/>
        <v>0</v>
      </c>
      <c r="AT51" s="68">
        <f t="shared" si="43"/>
        <v>0</v>
      </c>
      <c r="AU51" s="68">
        <f t="shared" si="44"/>
        <v>0</v>
      </c>
      <c r="AV51" s="68">
        <f t="shared" si="45"/>
        <v>0</v>
      </c>
      <c r="AW51" s="68">
        <f t="shared" si="46"/>
        <v>0</v>
      </c>
      <c r="AX51" s="68">
        <f t="shared" si="47"/>
        <v>0</v>
      </c>
      <c r="AY51" s="68">
        <f t="shared" si="48"/>
        <v>0</v>
      </c>
      <c r="AZ51" s="68">
        <f t="shared" si="49"/>
        <v>0</v>
      </c>
      <c r="BA51" s="68">
        <f t="shared" si="50"/>
        <v>0</v>
      </c>
      <c r="BB51" s="68">
        <f t="shared" si="51"/>
        <v>0</v>
      </c>
      <c r="BC51" s="68">
        <f t="shared" si="52"/>
        <v>0</v>
      </c>
      <c r="BD51" s="68">
        <f t="shared" si="53"/>
        <v>0</v>
      </c>
      <c r="BE51" s="68">
        <f t="shared" si="54"/>
        <v>0</v>
      </c>
      <c r="BF51" s="68">
        <f t="shared" si="55"/>
        <v>0</v>
      </c>
      <c r="BG51" s="68">
        <f t="shared" si="56"/>
        <v>0</v>
      </c>
      <c r="BH51" s="68">
        <f t="shared" si="57"/>
        <v>0</v>
      </c>
      <c r="BI51" s="68">
        <f t="shared" ca="1" si="59"/>
        <v>0</v>
      </c>
      <c r="BJ51" s="68">
        <f t="shared" ca="1" si="36"/>
        <v>0</v>
      </c>
    </row>
    <row r="52" spans="1:62" x14ac:dyDescent="0.3">
      <c r="A52" s="74">
        <f>ROWS($12:52)-1</f>
        <v>40</v>
      </c>
      <c r="B52" s="102"/>
      <c r="C52" s="75"/>
      <c r="D52" s="76"/>
      <c r="E52" s="77"/>
      <c r="F52" s="103"/>
      <c r="G52" s="103"/>
      <c r="H52" s="103"/>
      <c r="I52" s="103"/>
      <c r="J52" s="103"/>
      <c r="K52" s="103"/>
      <c r="L52" s="103"/>
      <c r="M52" s="103"/>
      <c r="N52" s="103"/>
      <c r="O52" s="103"/>
      <c r="P52" s="104">
        <f t="shared" si="37"/>
        <v>0</v>
      </c>
      <c r="Q52" s="84"/>
      <c r="R52" s="32">
        <f t="shared" si="58"/>
        <v>0</v>
      </c>
      <c r="S52" s="150">
        <f t="shared" ca="1" si="13"/>
        <v>0</v>
      </c>
      <c r="T52" s="83"/>
      <c r="U52" s="84"/>
      <c r="V52" s="84"/>
      <c r="W52" s="84"/>
      <c r="X52" s="84"/>
      <c r="Y52" s="84"/>
      <c r="Z52" s="84"/>
      <c r="AA52" s="84"/>
      <c r="AB52" s="84"/>
      <c r="AC52" s="84"/>
      <c r="AD52" s="84"/>
      <c r="AE52" s="84"/>
      <c r="AF52" s="84"/>
      <c r="AG52" s="84"/>
      <c r="AH52" s="84"/>
      <c r="AI52" s="84"/>
      <c r="AJ52" s="84"/>
      <c r="AK52" s="84"/>
      <c r="AL52" s="85"/>
      <c r="AM52" s="118">
        <f t="shared" ca="1" si="14"/>
        <v>0</v>
      </c>
      <c r="AN52" s="118">
        <f t="shared" ca="1" si="15"/>
        <v>0</v>
      </c>
      <c r="AO52" s="68">
        <f t="shared" ca="1" si="38"/>
        <v>0</v>
      </c>
      <c r="AP52" s="68">
        <f t="shared" si="39"/>
        <v>0</v>
      </c>
      <c r="AQ52" s="68">
        <f t="shared" si="40"/>
        <v>0</v>
      </c>
      <c r="AR52" s="68">
        <f t="shared" si="41"/>
        <v>0</v>
      </c>
      <c r="AS52" s="68">
        <f t="shared" si="42"/>
        <v>0</v>
      </c>
      <c r="AT52" s="68">
        <f t="shared" si="43"/>
        <v>0</v>
      </c>
      <c r="AU52" s="68">
        <f t="shared" si="44"/>
        <v>0</v>
      </c>
      <c r="AV52" s="68">
        <f t="shared" si="45"/>
        <v>0</v>
      </c>
      <c r="AW52" s="68">
        <f t="shared" si="46"/>
        <v>0</v>
      </c>
      <c r="AX52" s="68">
        <f t="shared" si="47"/>
        <v>0</v>
      </c>
      <c r="AY52" s="68">
        <f t="shared" si="48"/>
        <v>0</v>
      </c>
      <c r="AZ52" s="68">
        <f t="shared" si="49"/>
        <v>0</v>
      </c>
      <c r="BA52" s="68">
        <f t="shared" si="50"/>
        <v>0</v>
      </c>
      <c r="BB52" s="68">
        <f t="shared" si="51"/>
        <v>0</v>
      </c>
      <c r="BC52" s="68">
        <f t="shared" si="52"/>
        <v>0</v>
      </c>
      <c r="BD52" s="68">
        <f t="shared" si="53"/>
        <v>0</v>
      </c>
      <c r="BE52" s="68">
        <f t="shared" si="54"/>
        <v>0</v>
      </c>
      <c r="BF52" s="68">
        <f t="shared" si="55"/>
        <v>0</v>
      </c>
      <c r="BG52" s="68">
        <f t="shared" si="56"/>
        <v>0</v>
      </c>
      <c r="BH52" s="68">
        <f t="shared" si="57"/>
        <v>0</v>
      </c>
      <c r="BI52" s="68">
        <f t="shared" ca="1" si="59"/>
        <v>0</v>
      </c>
      <c r="BJ52" s="68">
        <f t="shared" ca="1" si="36"/>
        <v>0</v>
      </c>
    </row>
    <row r="53" spans="1:62" x14ac:dyDescent="0.3">
      <c r="A53" s="74">
        <f>ROWS($12:53)-1</f>
        <v>41</v>
      </c>
      <c r="B53" s="102"/>
      <c r="C53" s="75"/>
      <c r="D53" s="76"/>
      <c r="E53" s="77"/>
      <c r="F53" s="103"/>
      <c r="G53" s="103"/>
      <c r="H53" s="103"/>
      <c r="I53" s="103"/>
      <c r="J53" s="103"/>
      <c r="K53" s="103"/>
      <c r="L53" s="103"/>
      <c r="M53" s="103"/>
      <c r="N53" s="103"/>
      <c r="O53" s="103"/>
      <c r="P53" s="104">
        <f t="shared" si="37"/>
        <v>0</v>
      </c>
      <c r="Q53" s="84"/>
      <c r="R53" s="32">
        <f t="shared" si="58"/>
        <v>0</v>
      </c>
      <c r="S53" s="150">
        <f t="shared" ca="1" si="13"/>
        <v>0</v>
      </c>
      <c r="T53" s="83"/>
      <c r="U53" s="84"/>
      <c r="V53" s="84"/>
      <c r="W53" s="84"/>
      <c r="X53" s="84"/>
      <c r="Y53" s="84"/>
      <c r="Z53" s="84"/>
      <c r="AA53" s="84"/>
      <c r="AB53" s="84"/>
      <c r="AC53" s="84"/>
      <c r="AD53" s="84"/>
      <c r="AE53" s="84"/>
      <c r="AF53" s="84"/>
      <c r="AG53" s="84"/>
      <c r="AH53" s="84"/>
      <c r="AI53" s="84"/>
      <c r="AJ53" s="84"/>
      <c r="AK53" s="84"/>
      <c r="AL53" s="85"/>
      <c r="AM53" s="118">
        <f t="shared" ca="1" si="14"/>
        <v>0</v>
      </c>
      <c r="AN53" s="118">
        <f t="shared" ca="1" si="15"/>
        <v>0</v>
      </c>
      <c r="AO53" s="68">
        <f t="shared" ca="1" si="38"/>
        <v>0</v>
      </c>
      <c r="AP53" s="68">
        <f t="shared" si="39"/>
        <v>0</v>
      </c>
      <c r="AQ53" s="68">
        <f t="shared" si="40"/>
        <v>0</v>
      </c>
      <c r="AR53" s="68">
        <f t="shared" si="41"/>
        <v>0</v>
      </c>
      <c r="AS53" s="68">
        <f t="shared" si="42"/>
        <v>0</v>
      </c>
      <c r="AT53" s="68">
        <f t="shared" si="43"/>
        <v>0</v>
      </c>
      <c r="AU53" s="68">
        <f t="shared" si="44"/>
        <v>0</v>
      </c>
      <c r="AV53" s="68">
        <f t="shared" si="45"/>
        <v>0</v>
      </c>
      <c r="AW53" s="68">
        <f t="shared" si="46"/>
        <v>0</v>
      </c>
      <c r="AX53" s="68">
        <f t="shared" si="47"/>
        <v>0</v>
      </c>
      <c r="AY53" s="68">
        <f t="shared" si="48"/>
        <v>0</v>
      </c>
      <c r="AZ53" s="68">
        <f t="shared" si="49"/>
        <v>0</v>
      </c>
      <c r="BA53" s="68">
        <f t="shared" si="50"/>
        <v>0</v>
      </c>
      <c r="BB53" s="68">
        <f t="shared" si="51"/>
        <v>0</v>
      </c>
      <c r="BC53" s="68">
        <f t="shared" si="52"/>
        <v>0</v>
      </c>
      <c r="BD53" s="68">
        <f t="shared" si="53"/>
        <v>0</v>
      </c>
      <c r="BE53" s="68">
        <f t="shared" si="54"/>
        <v>0</v>
      </c>
      <c r="BF53" s="68">
        <f t="shared" si="55"/>
        <v>0</v>
      </c>
      <c r="BG53" s="68">
        <f t="shared" si="56"/>
        <v>0</v>
      </c>
      <c r="BH53" s="68">
        <f t="shared" si="57"/>
        <v>0</v>
      </c>
      <c r="BI53" s="68">
        <f t="shared" ca="1" si="59"/>
        <v>0</v>
      </c>
      <c r="BJ53" s="68">
        <f t="shared" ca="1" si="36"/>
        <v>0</v>
      </c>
    </row>
    <row r="54" spans="1:62" x14ac:dyDescent="0.3">
      <c r="A54" s="74">
        <f>ROWS($12:54)-1</f>
        <v>42</v>
      </c>
      <c r="B54" s="102"/>
      <c r="C54" s="75"/>
      <c r="D54" s="76"/>
      <c r="E54" s="77"/>
      <c r="F54" s="103"/>
      <c r="G54" s="103"/>
      <c r="H54" s="103"/>
      <c r="I54" s="103"/>
      <c r="J54" s="103"/>
      <c r="K54" s="103"/>
      <c r="L54" s="103"/>
      <c r="M54" s="103"/>
      <c r="N54" s="103"/>
      <c r="O54" s="103"/>
      <c r="P54" s="104">
        <f t="shared" si="37"/>
        <v>0</v>
      </c>
      <c r="Q54" s="84"/>
      <c r="R54" s="32">
        <f t="shared" si="58"/>
        <v>0</v>
      </c>
      <c r="S54" s="150">
        <f t="shared" ca="1" si="13"/>
        <v>0</v>
      </c>
      <c r="T54" s="83"/>
      <c r="U54" s="84"/>
      <c r="V54" s="84"/>
      <c r="W54" s="84"/>
      <c r="X54" s="84"/>
      <c r="Y54" s="84"/>
      <c r="Z54" s="84"/>
      <c r="AA54" s="84"/>
      <c r="AB54" s="84"/>
      <c r="AC54" s="84"/>
      <c r="AD54" s="84"/>
      <c r="AE54" s="84"/>
      <c r="AF54" s="84"/>
      <c r="AG54" s="84"/>
      <c r="AH54" s="84"/>
      <c r="AI54" s="84"/>
      <c r="AJ54" s="84"/>
      <c r="AK54" s="84"/>
      <c r="AL54" s="85"/>
      <c r="AM54" s="118">
        <f t="shared" ca="1" si="14"/>
        <v>0</v>
      </c>
      <c r="AN54" s="118">
        <f t="shared" ca="1" si="15"/>
        <v>0</v>
      </c>
      <c r="AO54" s="68">
        <f t="shared" ca="1" si="38"/>
        <v>0</v>
      </c>
      <c r="AP54" s="68">
        <f t="shared" si="39"/>
        <v>0</v>
      </c>
      <c r="AQ54" s="68">
        <f t="shared" si="40"/>
        <v>0</v>
      </c>
      <c r="AR54" s="68">
        <f t="shared" si="41"/>
        <v>0</v>
      </c>
      <c r="AS54" s="68">
        <f t="shared" si="42"/>
        <v>0</v>
      </c>
      <c r="AT54" s="68">
        <f t="shared" si="43"/>
        <v>0</v>
      </c>
      <c r="AU54" s="68">
        <f t="shared" si="44"/>
        <v>0</v>
      </c>
      <c r="AV54" s="68">
        <f t="shared" si="45"/>
        <v>0</v>
      </c>
      <c r="AW54" s="68">
        <f t="shared" si="46"/>
        <v>0</v>
      </c>
      <c r="AX54" s="68">
        <f t="shared" si="47"/>
        <v>0</v>
      </c>
      <c r="AY54" s="68">
        <f t="shared" si="48"/>
        <v>0</v>
      </c>
      <c r="AZ54" s="68">
        <f t="shared" si="49"/>
        <v>0</v>
      </c>
      <c r="BA54" s="68">
        <f t="shared" si="50"/>
        <v>0</v>
      </c>
      <c r="BB54" s="68">
        <f t="shared" si="51"/>
        <v>0</v>
      </c>
      <c r="BC54" s="68">
        <f t="shared" si="52"/>
        <v>0</v>
      </c>
      <c r="BD54" s="68">
        <f t="shared" si="53"/>
        <v>0</v>
      </c>
      <c r="BE54" s="68">
        <f t="shared" si="54"/>
        <v>0</v>
      </c>
      <c r="BF54" s="68">
        <f t="shared" si="55"/>
        <v>0</v>
      </c>
      <c r="BG54" s="68">
        <f t="shared" si="56"/>
        <v>0</v>
      </c>
      <c r="BH54" s="68">
        <f t="shared" si="57"/>
        <v>0</v>
      </c>
      <c r="BI54" s="68">
        <f t="shared" ca="1" si="59"/>
        <v>0</v>
      </c>
      <c r="BJ54" s="68">
        <f t="shared" ca="1" si="36"/>
        <v>0</v>
      </c>
    </row>
    <row r="55" spans="1:62" x14ac:dyDescent="0.3">
      <c r="A55" s="74">
        <f>ROWS($12:55)-1</f>
        <v>43</v>
      </c>
      <c r="B55" s="102"/>
      <c r="C55" s="75"/>
      <c r="D55" s="76"/>
      <c r="E55" s="77"/>
      <c r="F55" s="103"/>
      <c r="G55" s="103"/>
      <c r="H55" s="103"/>
      <c r="I55" s="103"/>
      <c r="J55" s="103"/>
      <c r="K55" s="103"/>
      <c r="L55" s="103"/>
      <c r="M55" s="103"/>
      <c r="N55" s="103"/>
      <c r="O55" s="103"/>
      <c r="P55" s="104">
        <f t="shared" si="37"/>
        <v>0</v>
      </c>
      <c r="Q55" s="84"/>
      <c r="R55" s="32">
        <f t="shared" si="58"/>
        <v>0</v>
      </c>
      <c r="S55" s="150">
        <f t="shared" ca="1" si="13"/>
        <v>0</v>
      </c>
      <c r="T55" s="83"/>
      <c r="U55" s="84"/>
      <c r="V55" s="84"/>
      <c r="W55" s="84"/>
      <c r="X55" s="84"/>
      <c r="Y55" s="84"/>
      <c r="Z55" s="84"/>
      <c r="AA55" s="84"/>
      <c r="AB55" s="84"/>
      <c r="AC55" s="84"/>
      <c r="AD55" s="84"/>
      <c r="AE55" s="84"/>
      <c r="AF55" s="84"/>
      <c r="AG55" s="84"/>
      <c r="AH55" s="84"/>
      <c r="AI55" s="84"/>
      <c r="AJ55" s="84"/>
      <c r="AK55" s="84"/>
      <c r="AL55" s="85"/>
      <c r="AM55" s="118">
        <f t="shared" ca="1" si="14"/>
        <v>0</v>
      </c>
      <c r="AN55" s="118">
        <f t="shared" ca="1" si="15"/>
        <v>0</v>
      </c>
      <c r="AO55" s="68">
        <f t="shared" ca="1" si="38"/>
        <v>0</v>
      </c>
      <c r="AP55" s="68">
        <f t="shared" si="39"/>
        <v>0</v>
      </c>
      <c r="AQ55" s="68">
        <f t="shared" si="40"/>
        <v>0</v>
      </c>
      <c r="AR55" s="68">
        <f t="shared" si="41"/>
        <v>0</v>
      </c>
      <c r="AS55" s="68">
        <f t="shared" si="42"/>
        <v>0</v>
      </c>
      <c r="AT55" s="68">
        <f t="shared" si="43"/>
        <v>0</v>
      </c>
      <c r="AU55" s="68">
        <f t="shared" si="44"/>
        <v>0</v>
      </c>
      <c r="AV55" s="68">
        <f t="shared" si="45"/>
        <v>0</v>
      </c>
      <c r="AW55" s="68">
        <f t="shared" si="46"/>
        <v>0</v>
      </c>
      <c r="AX55" s="68">
        <f t="shared" si="47"/>
        <v>0</v>
      </c>
      <c r="AY55" s="68">
        <f t="shared" si="48"/>
        <v>0</v>
      </c>
      <c r="AZ55" s="68">
        <f t="shared" si="49"/>
        <v>0</v>
      </c>
      <c r="BA55" s="68">
        <f t="shared" si="50"/>
        <v>0</v>
      </c>
      <c r="BB55" s="68">
        <f t="shared" si="51"/>
        <v>0</v>
      </c>
      <c r="BC55" s="68">
        <f t="shared" si="52"/>
        <v>0</v>
      </c>
      <c r="BD55" s="68">
        <f t="shared" si="53"/>
        <v>0</v>
      </c>
      <c r="BE55" s="68">
        <f t="shared" si="54"/>
        <v>0</v>
      </c>
      <c r="BF55" s="68">
        <f t="shared" si="55"/>
        <v>0</v>
      </c>
      <c r="BG55" s="68">
        <f t="shared" si="56"/>
        <v>0</v>
      </c>
      <c r="BH55" s="68">
        <f t="shared" si="57"/>
        <v>0</v>
      </c>
      <c r="BI55" s="68">
        <f t="shared" ca="1" si="59"/>
        <v>0</v>
      </c>
      <c r="BJ55" s="68">
        <f t="shared" ca="1" si="36"/>
        <v>0</v>
      </c>
    </row>
    <row r="56" spans="1:62" x14ac:dyDescent="0.3">
      <c r="A56" s="74">
        <f>ROWS($12:56)-1</f>
        <v>44</v>
      </c>
      <c r="B56" s="102"/>
      <c r="C56" s="75"/>
      <c r="D56" s="76"/>
      <c r="E56" s="77"/>
      <c r="F56" s="103"/>
      <c r="G56" s="103"/>
      <c r="H56" s="103"/>
      <c r="I56" s="103"/>
      <c r="J56" s="103"/>
      <c r="K56" s="103"/>
      <c r="L56" s="103"/>
      <c r="M56" s="103"/>
      <c r="N56" s="103"/>
      <c r="O56" s="103"/>
      <c r="P56" s="104">
        <f t="shared" si="37"/>
        <v>0</v>
      </c>
      <c r="Q56" s="84"/>
      <c r="R56" s="32">
        <f t="shared" si="58"/>
        <v>0</v>
      </c>
      <c r="S56" s="150">
        <f t="shared" ca="1" si="13"/>
        <v>0</v>
      </c>
      <c r="T56" s="83"/>
      <c r="U56" s="84"/>
      <c r="V56" s="84"/>
      <c r="W56" s="84"/>
      <c r="X56" s="84"/>
      <c r="Y56" s="84"/>
      <c r="Z56" s="84"/>
      <c r="AA56" s="84"/>
      <c r="AB56" s="84"/>
      <c r="AC56" s="84"/>
      <c r="AD56" s="84"/>
      <c r="AE56" s="84"/>
      <c r="AF56" s="84"/>
      <c r="AG56" s="84"/>
      <c r="AH56" s="84"/>
      <c r="AI56" s="84"/>
      <c r="AJ56" s="84"/>
      <c r="AK56" s="84"/>
      <c r="AL56" s="85"/>
      <c r="AM56" s="118">
        <f t="shared" ca="1" si="14"/>
        <v>0</v>
      </c>
      <c r="AN56" s="118">
        <f t="shared" ca="1" si="15"/>
        <v>0</v>
      </c>
      <c r="AO56" s="68">
        <f t="shared" ca="1" si="38"/>
        <v>0</v>
      </c>
      <c r="AP56" s="68">
        <f t="shared" si="39"/>
        <v>0</v>
      </c>
      <c r="AQ56" s="68">
        <f t="shared" si="40"/>
        <v>0</v>
      </c>
      <c r="AR56" s="68">
        <f t="shared" si="41"/>
        <v>0</v>
      </c>
      <c r="AS56" s="68">
        <f t="shared" si="42"/>
        <v>0</v>
      </c>
      <c r="AT56" s="68">
        <f t="shared" si="43"/>
        <v>0</v>
      </c>
      <c r="AU56" s="68">
        <f t="shared" si="44"/>
        <v>0</v>
      </c>
      <c r="AV56" s="68">
        <f t="shared" si="45"/>
        <v>0</v>
      </c>
      <c r="AW56" s="68">
        <f t="shared" si="46"/>
        <v>0</v>
      </c>
      <c r="AX56" s="68">
        <f t="shared" si="47"/>
        <v>0</v>
      </c>
      <c r="AY56" s="68">
        <f t="shared" si="48"/>
        <v>0</v>
      </c>
      <c r="AZ56" s="68">
        <f t="shared" si="49"/>
        <v>0</v>
      </c>
      <c r="BA56" s="68">
        <f t="shared" si="50"/>
        <v>0</v>
      </c>
      <c r="BB56" s="68">
        <f t="shared" si="51"/>
        <v>0</v>
      </c>
      <c r="BC56" s="68">
        <f t="shared" si="52"/>
        <v>0</v>
      </c>
      <c r="BD56" s="68">
        <f t="shared" si="53"/>
        <v>0</v>
      </c>
      <c r="BE56" s="68">
        <f t="shared" si="54"/>
        <v>0</v>
      </c>
      <c r="BF56" s="68">
        <f t="shared" si="55"/>
        <v>0</v>
      </c>
      <c r="BG56" s="68">
        <f t="shared" si="56"/>
        <v>0</v>
      </c>
      <c r="BH56" s="68">
        <f t="shared" si="57"/>
        <v>0</v>
      </c>
      <c r="BI56" s="68">
        <f t="shared" ca="1" si="59"/>
        <v>0</v>
      </c>
      <c r="BJ56" s="68">
        <f t="shared" ca="1" si="36"/>
        <v>0</v>
      </c>
    </row>
    <row r="57" spans="1:62" x14ac:dyDescent="0.3">
      <c r="A57" s="74">
        <f>ROWS($12:57)-1</f>
        <v>45</v>
      </c>
      <c r="B57" s="102"/>
      <c r="C57" s="75"/>
      <c r="D57" s="76"/>
      <c r="E57" s="77"/>
      <c r="F57" s="103"/>
      <c r="G57" s="103"/>
      <c r="H57" s="103"/>
      <c r="I57" s="103"/>
      <c r="J57" s="103"/>
      <c r="K57" s="103"/>
      <c r="L57" s="103"/>
      <c r="M57" s="103"/>
      <c r="N57" s="103"/>
      <c r="O57" s="103"/>
      <c r="P57" s="104">
        <f t="shared" si="37"/>
        <v>0</v>
      </c>
      <c r="Q57" s="84"/>
      <c r="R57" s="32">
        <f t="shared" si="58"/>
        <v>0</v>
      </c>
      <c r="S57" s="150">
        <f t="shared" ca="1" si="13"/>
        <v>0</v>
      </c>
      <c r="T57" s="83"/>
      <c r="U57" s="84"/>
      <c r="V57" s="84"/>
      <c r="W57" s="84"/>
      <c r="X57" s="84"/>
      <c r="Y57" s="84"/>
      <c r="Z57" s="84"/>
      <c r="AA57" s="84"/>
      <c r="AB57" s="84"/>
      <c r="AC57" s="84"/>
      <c r="AD57" s="84"/>
      <c r="AE57" s="84"/>
      <c r="AF57" s="84"/>
      <c r="AG57" s="84"/>
      <c r="AH57" s="84"/>
      <c r="AI57" s="84"/>
      <c r="AJ57" s="84"/>
      <c r="AK57" s="84"/>
      <c r="AL57" s="85"/>
      <c r="AM57" s="118">
        <f t="shared" ca="1" si="14"/>
        <v>0</v>
      </c>
      <c r="AN57" s="118">
        <f t="shared" ca="1" si="15"/>
        <v>0</v>
      </c>
      <c r="AO57" s="68">
        <f t="shared" ca="1" si="38"/>
        <v>0</v>
      </c>
      <c r="AP57" s="68">
        <f t="shared" si="39"/>
        <v>0</v>
      </c>
      <c r="AQ57" s="68">
        <f t="shared" si="40"/>
        <v>0</v>
      </c>
      <c r="AR57" s="68">
        <f t="shared" si="41"/>
        <v>0</v>
      </c>
      <c r="AS57" s="68">
        <f t="shared" si="42"/>
        <v>0</v>
      </c>
      <c r="AT57" s="68">
        <f t="shared" si="43"/>
        <v>0</v>
      </c>
      <c r="AU57" s="68">
        <f t="shared" si="44"/>
        <v>0</v>
      </c>
      <c r="AV57" s="68">
        <f t="shared" si="45"/>
        <v>0</v>
      </c>
      <c r="AW57" s="68">
        <f t="shared" si="46"/>
        <v>0</v>
      </c>
      <c r="AX57" s="68">
        <f t="shared" si="47"/>
        <v>0</v>
      </c>
      <c r="AY57" s="68">
        <f t="shared" si="48"/>
        <v>0</v>
      </c>
      <c r="AZ57" s="68">
        <f t="shared" si="49"/>
        <v>0</v>
      </c>
      <c r="BA57" s="68">
        <f t="shared" si="50"/>
        <v>0</v>
      </c>
      <c r="BB57" s="68">
        <f t="shared" si="51"/>
        <v>0</v>
      </c>
      <c r="BC57" s="68">
        <f t="shared" si="52"/>
        <v>0</v>
      </c>
      <c r="BD57" s="68">
        <f t="shared" si="53"/>
        <v>0</v>
      </c>
      <c r="BE57" s="68">
        <f t="shared" si="54"/>
        <v>0</v>
      </c>
      <c r="BF57" s="68">
        <f t="shared" si="55"/>
        <v>0</v>
      </c>
      <c r="BG57" s="68">
        <f t="shared" si="56"/>
        <v>0</v>
      </c>
      <c r="BH57" s="68">
        <f t="shared" si="57"/>
        <v>0</v>
      </c>
      <c r="BI57" s="68">
        <f t="shared" ca="1" si="59"/>
        <v>0</v>
      </c>
      <c r="BJ57" s="68">
        <f t="shared" ca="1" si="36"/>
        <v>0</v>
      </c>
    </row>
    <row r="58" spans="1:62" x14ac:dyDescent="0.3">
      <c r="A58" s="74">
        <f>ROWS($12:58)-1</f>
        <v>46</v>
      </c>
      <c r="B58" s="102"/>
      <c r="C58" s="75"/>
      <c r="D58" s="76"/>
      <c r="E58" s="77"/>
      <c r="F58" s="103"/>
      <c r="G58" s="103"/>
      <c r="H58" s="103"/>
      <c r="I58" s="103"/>
      <c r="J58" s="103"/>
      <c r="K58" s="103"/>
      <c r="L58" s="103"/>
      <c r="M58" s="103"/>
      <c r="N58" s="103"/>
      <c r="O58" s="103"/>
      <c r="P58" s="104">
        <f t="shared" si="37"/>
        <v>0</v>
      </c>
      <c r="Q58" s="84"/>
      <c r="R58" s="32">
        <f t="shared" si="58"/>
        <v>0</v>
      </c>
      <c r="S58" s="150">
        <f t="shared" ca="1" si="13"/>
        <v>0</v>
      </c>
      <c r="T58" s="83"/>
      <c r="U58" s="84"/>
      <c r="V58" s="84"/>
      <c r="W58" s="84"/>
      <c r="X58" s="84"/>
      <c r="Y58" s="84"/>
      <c r="Z58" s="84"/>
      <c r="AA58" s="84"/>
      <c r="AB58" s="84"/>
      <c r="AC58" s="84"/>
      <c r="AD58" s="84"/>
      <c r="AE58" s="84"/>
      <c r="AF58" s="84"/>
      <c r="AG58" s="84"/>
      <c r="AH58" s="84"/>
      <c r="AI58" s="84"/>
      <c r="AJ58" s="84"/>
      <c r="AK58" s="84"/>
      <c r="AL58" s="85"/>
      <c r="AM58" s="118">
        <f t="shared" ca="1" si="14"/>
        <v>0</v>
      </c>
      <c r="AN58" s="118">
        <f t="shared" ca="1" si="15"/>
        <v>0</v>
      </c>
      <c r="AO58" s="68">
        <f t="shared" ca="1" si="38"/>
        <v>0</v>
      </c>
      <c r="AP58" s="68">
        <f t="shared" si="39"/>
        <v>0</v>
      </c>
      <c r="AQ58" s="68">
        <f t="shared" si="40"/>
        <v>0</v>
      </c>
      <c r="AR58" s="68">
        <f t="shared" si="41"/>
        <v>0</v>
      </c>
      <c r="AS58" s="68">
        <f t="shared" si="42"/>
        <v>0</v>
      </c>
      <c r="AT58" s="68">
        <f t="shared" si="43"/>
        <v>0</v>
      </c>
      <c r="AU58" s="68">
        <f t="shared" si="44"/>
        <v>0</v>
      </c>
      <c r="AV58" s="68">
        <f t="shared" si="45"/>
        <v>0</v>
      </c>
      <c r="AW58" s="68">
        <f t="shared" si="46"/>
        <v>0</v>
      </c>
      <c r="AX58" s="68">
        <f t="shared" si="47"/>
        <v>0</v>
      </c>
      <c r="AY58" s="68">
        <f t="shared" si="48"/>
        <v>0</v>
      </c>
      <c r="AZ58" s="68">
        <f t="shared" si="49"/>
        <v>0</v>
      </c>
      <c r="BA58" s="68">
        <f t="shared" si="50"/>
        <v>0</v>
      </c>
      <c r="BB58" s="68">
        <f t="shared" si="51"/>
        <v>0</v>
      </c>
      <c r="BC58" s="68">
        <f t="shared" si="52"/>
        <v>0</v>
      </c>
      <c r="BD58" s="68">
        <f t="shared" si="53"/>
        <v>0</v>
      </c>
      <c r="BE58" s="68">
        <f t="shared" si="54"/>
        <v>0</v>
      </c>
      <c r="BF58" s="68">
        <f t="shared" si="55"/>
        <v>0</v>
      </c>
      <c r="BG58" s="68">
        <f t="shared" si="56"/>
        <v>0</v>
      </c>
      <c r="BH58" s="68">
        <f t="shared" si="57"/>
        <v>0</v>
      </c>
      <c r="BI58" s="68">
        <f t="shared" ca="1" si="59"/>
        <v>0</v>
      </c>
      <c r="BJ58" s="68">
        <f t="shared" ca="1" si="36"/>
        <v>0</v>
      </c>
    </row>
    <row r="59" spans="1:62" x14ac:dyDescent="0.3">
      <c r="A59" s="74">
        <f>ROWS($12:59)-1</f>
        <v>47</v>
      </c>
      <c r="B59" s="102"/>
      <c r="C59" s="75"/>
      <c r="D59" s="76"/>
      <c r="E59" s="77"/>
      <c r="F59" s="103"/>
      <c r="G59" s="103"/>
      <c r="H59" s="103"/>
      <c r="I59" s="103"/>
      <c r="J59" s="103"/>
      <c r="K59" s="103"/>
      <c r="L59" s="103"/>
      <c r="M59" s="103"/>
      <c r="N59" s="103"/>
      <c r="O59" s="103"/>
      <c r="P59" s="104">
        <f t="shared" si="37"/>
        <v>0</v>
      </c>
      <c r="Q59" s="84"/>
      <c r="R59" s="32">
        <f t="shared" si="58"/>
        <v>0</v>
      </c>
      <c r="S59" s="150">
        <f t="shared" ca="1" si="13"/>
        <v>0</v>
      </c>
      <c r="T59" s="83"/>
      <c r="U59" s="84"/>
      <c r="V59" s="84"/>
      <c r="W59" s="84"/>
      <c r="X59" s="84"/>
      <c r="Y59" s="84"/>
      <c r="Z59" s="84"/>
      <c r="AA59" s="84"/>
      <c r="AB59" s="84"/>
      <c r="AC59" s="84"/>
      <c r="AD59" s="84"/>
      <c r="AE59" s="84"/>
      <c r="AF59" s="84"/>
      <c r="AG59" s="84"/>
      <c r="AH59" s="84"/>
      <c r="AI59" s="84"/>
      <c r="AJ59" s="84"/>
      <c r="AK59" s="84"/>
      <c r="AL59" s="85"/>
      <c r="AM59" s="118">
        <f t="shared" ca="1" si="14"/>
        <v>0</v>
      </c>
      <c r="AN59" s="118">
        <f t="shared" ca="1" si="15"/>
        <v>0</v>
      </c>
      <c r="AO59" s="68">
        <f ca="1">ROUND(+$P59*S59,0)</f>
        <v>0</v>
      </c>
      <c r="AP59" s="68">
        <f t="shared" si="39"/>
        <v>0</v>
      </c>
      <c r="AQ59" s="68">
        <f t="shared" si="40"/>
        <v>0</v>
      </c>
      <c r="AR59" s="68">
        <f t="shared" si="41"/>
        <v>0</v>
      </c>
      <c r="AS59" s="68">
        <f t="shared" si="42"/>
        <v>0</v>
      </c>
      <c r="AT59" s="68">
        <f t="shared" si="43"/>
        <v>0</v>
      </c>
      <c r="AU59" s="68">
        <f t="shared" si="44"/>
        <v>0</v>
      </c>
      <c r="AV59" s="68">
        <f t="shared" si="45"/>
        <v>0</v>
      </c>
      <c r="AW59" s="68">
        <f t="shared" si="46"/>
        <v>0</v>
      </c>
      <c r="AX59" s="68">
        <f t="shared" si="47"/>
        <v>0</v>
      </c>
      <c r="AY59" s="68">
        <f t="shared" si="48"/>
        <v>0</v>
      </c>
      <c r="AZ59" s="68">
        <f t="shared" si="49"/>
        <v>0</v>
      </c>
      <c r="BA59" s="68">
        <f t="shared" si="50"/>
        <v>0</v>
      </c>
      <c r="BB59" s="68">
        <f t="shared" si="51"/>
        <v>0</v>
      </c>
      <c r="BC59" s="68">
        <f t="shared" si="52"/>
        <v>0</v>
      </c>
      <c r="BD59" s="68">
        <f t="shared" si="53"/>
        <v>0</v>
      </c>
      <c r="BE59" s="68">
        <f t="shared" si="54"/>
        <v>0</v>
      </c>
      <c r="BF59" s="68">
        <f t="shared" si="55"/>
        <v>0</v>
      </c>
      <c r="BG59" s="68">
        <f t="shared" si="56"/>
        <v>0</v>
      </c>
      <c r="BH59" s="68">
        <f t="shared" si="57"/>
        <v>0</v>
      </c>
      <c r="BI59" s="68">
        <f t="shared" ca="1" si="59"/>
        <v>0</v>
      </c>
      <c r="BJ59" s="68">
        <f t="shared" ca="1" si="36"/>
        <v>0</v>
      </c>
    </row>
    <row r="60" spans="1:62" x14ac:dyDescent="0.3">
      <c r="A60" s="74">
        <f>ROWS($12:60)-1</f>
        <v>48</v>
      </c>
      <c r="B60" s="102"/>
      <c r="C60" s="75"/>
      <c r="D60" s="76"/>
      <c r="E60" s="77"/>
      <c r="F60" s="103"/>
      <c r="G60" s="103"/>
      <c r="H60" s="103"/>
      <c r="I60" s="103"/>
      <c r="J60" s="103"/>
      <c r="K60" s="103"/>
      <c r="L60" s="103"/>
      <c r="M60" s="103"/>
      <c r="N60" s="103"/>
      <c r="O60" s="103"/>
      <c r="P60" s="104">
        <f t="shared" si="37"/>
        <v>0</v>
      </c>
      <c r="Q60" s="84"/>
      <c r="R60" s="32">
        <f t="shared" si="58"/>
        <v>0</v>
      </c>
      <c r="S60" s="150">
        <f t="shared" ca="1" si="13"/>
        <v>0</v>
      </c>
      <c r="T60" s="83"/>
      <c r="U60" s="84"/>
      <c r="V60" s="84"/>
      <c r="W60" s="84"/>
      <c r="X60" s="84"/>
      <c r="Y60" s="84"/>
      <c r="Z60" s="84"/>
      <c r="AA60" s="84"/>
      <c r="AB60" s="84"/>
      <c r="AC60" s="84"/>
      <c r="AD60" s="84"/>
      <c r="AE60" s="84"/>
      <c r="AF60" s="84"/>
      <c r="AG60" s="84"/>
      <c r="AH60" s="84"/>
      <c r="AI60" s="84"/>
      <c r="AJ60" s="84"/>
      <c r="AK60" s="84"/>
      <c r="AL60" s="85"/>
      <c r="AM60" s="118">
        <f t="shared" ca="1" si="14"/>
        <v>0</v>
      </c>
      <c r="AN60" s="118">
        <f t="shared" ca="1" si="15"/>
        <v>0</v>
      </c>
      <c r="AO60" s="68">
        <f ca="1">ROUND(+$P60*S60,0)</f>
        <v>0</v>
      </c>
      <c r="AP60" s="68">
        <f t="shared" si="39"/>
        <v>0</v>
      </c>
      <c r="AQ60" s="68">
        <f t="shared" si="40"/>
        <v>0</v>
      </c>
      <c r="AR60" s="68">
        <f t="shared" si="41"/>
        <v>0</v>
      </c>
      <c r="AS60" s="68">
        <f t="shared" si="42"/>
        <v>0</v>
      </c>
      <c r="AT60" s="68">
        <f t="shared" si="43"/>
        <v>0</v>
      </c>
      <c r="AU60" s="68">
        <f t="shared" si="44"/>
        <v>0</v>
      </c>
      <c r="AV60" s="68">
        <f t="shared" si="45"/>
        <v>0</v>
      </c>
      <c r="AW60" s="68">
        <f t="shared" si="46"/>
        <v>0</v>
      </c>
      <c r="AX60" s="68">
        <f t="shared" si="47"/>
        <v>0</v>
      </c>
      <c r="AY60" s="68">
        <f t="shared" si="48"/>
        <v>0</v>
      </c>
      <c r="AZ60" s="68">
        <f t="shared" si="49"/>
        <v>0</v>
      </c>
      <c r="BA60" s="68">
        <f t="shared" si="50"/>
        <v>0</v>
      </c>
      <c r="BB60" s="68">
        <f t="shared" si="51"/>
        <v>0</v>
      </c>
      <c r="BC60" s="68">
        <f t="shared" si="52"/>
        <v>0</v>
      </c>
      <c r="BD60" s="68">
        <f t="shared" si="53"/>
        <v>0</v>
      </c>
      <c r="BE60" s="68">
        <f t="shared" si="54"/>
        <v>0</v>
      </c>
      <c r="BF60" s="68">
        <f t="shared" si="55"/>
        <v>0</v>
      </c>
      <c r="BG60" s="68">
        <f t="shared" si="56"/>
        <v>0</v>
      </c>
      <c r="BH60" s="68">
        <f t="shared" si="57"/>
        <v>0</v>
      </c>
      <c r="BI60" s="68">
        <f t="shared" ca="1" si="59"/>
        <v>0</v>
      </c>
      <c r="BJ60" s="68">
        <f t="shared" ca="1" si="36"/>
        <v>0</v>
      </c>
    </row>
    <row r="61" spans="1:62" x14ac:dyDescent="0.3">
      <c r="A61" s="74">
        <f>ROWS($12:61)-1</f>
        <v>49</v>
      </c>
      <c r="B61" s="102"/>
      <c r="C61" s="75"/>
      <c r="D61" s="76"/>
      <c r="E61" s="77"/>
      <c r="F61" s="103"/>
      <c r="G61" s="103"/>
      <c r="H61" s="103"/>
      <c r="I61" s="103"/>
      <c r="J61" s="103"/>
      <c r="K61" s="103"/>
      <c r="L61" s="103"/>
      <c r="M61" s="103"/>
      <c r="N61" s="103"/>
      <c r="O61" s="103"/>
      <c r="P61" s="104">
        <f t="shared" si="37"/>
        <v>0</v>
      </c>
      <c r="Q61" s="84"/>
      <c r="R61" s="32">
        <f t="shared" si="58"/>
        <v>0</v>
      </c>
      <c r="S61" s="150">
        <f t="shared" ca="1" si="13"/>
        <v>0</v>
      </c>
      <c r="T61" s="83"/>
      <c r="U61" s="84"/>
      <c r="V61" s="84"/>
      <c r="W61" s="84"/>
      <c r="X61" s="84"/>
      <c r="Y61" s="84"/>
      <c r="Z61" s="84"/>
      <c r="AA61" s="84"/>
      <c r="AB61" s="84"/>
      <c r="AC61" s="84"/>
      <c r="AD61" s="84"/>
      <c r="AE61" s="84"/>
      <c r="AF61" s="84"/>
      <c r="AG61" s="84"/>
      <c r="AH61" s="84"/>
      <c r="AI61" s="84"/>
      <c r="AJ61" s="84"/>
      <c r="AK61" s="84"/>
      <c r="AL61" s="85"/>
      <c r="AM61" s="118">
        <f t="shared" ca="1" si="14"/>
        <v>0</v>
      </c>
      <c r="AN61" s="118">
        <f t="shared" ca="1" si="15"/>
        <v>0</v>
      </c>
      <c r="AO61" s="68">
        <f ca="1">ROUND(+$P61*S61,0)</f>
        <v>0</v>
      </c>
      <c r="AP61" s="68">
        <f t="shared" si="39"/>
        <v>0</v>
      </c>
      <c r="AQ61" s="68">
        <f t="shared" si="40"/>
        <v>0</v>
      </c>
      <c r="AR61" s="68">
        <f t="shared" si="41"/>
        <v>0</v>
      </c>
      <c r="AS61" s="68">
        <f t="shared" si="42"/>
        <v>0</v>
      </c>
      <c r="AT61" s="68">
        <f t="shared" si="43"/>
        <v>0</v>
      </c>
      <c r="AU61" s="68">
        <f t="shared" si="44"/>
        <v>0</v>
      </c>
      <c r="AV61" s="68">
        <f t="shared" si="45"/>
        <v>0</v>
      </c>
      <c r="AW61" s="68">
        <f t="shared" si="46"/>
        <v>0</v>
      </c>
      <c r="AX61" s="68">
        <f t="shared" si="47"/>
        <v>0</v>
      </c>
      <c r="AY61" s="68">
        <f t="shared" si="48"/>
        <v>0</v>
      </c>
      <c r="AZ61" s="68">
        <f t="shared" si="49"/>
        <v>0</v>
      </c>
      <c r="BA61" s="68">
        <f t="shared" si="50"/>
        <v>0</v>
      </c>
      <c r="BB61" s="68">
        <f t="shared" si="51"/>
        <v>0</v>
      </c>
      <c r="BC61" s="68">
        <f t="shared" si="52"/>
        <v>0</v>
      </c>
      <c r="BD61" s="68">
        <f t="shared" si="53"/>
        <v>0</v>
      </c>
      <c r="BE61" s="68">
        <f t="shared" si="54"/>
        <v>0</v>
      </c>
      <c r="BF61" s="68">
        <f t="shared" si="55"/>
        <v>0</v>
      </c>
      <c r="BG61" s="68">
        <f t="shared" si="56"/>
        <v>0</v>
      </c>
      <c r="BH61" s="68">
        <f t="shared" si="57"/>
        <v>0</v>
      </c>
      <c r="BI61" s="68">
        <f t="shared" ca="1" si="59"/>
        <v>0</v>
      </c>
      <c r="BJ61" s="68">
        <f t="shared" ca="1" si="36"/>
        <v>0</v>
      </c>
    </row>
    <row r="62" spans="1:62" x14ac:dyDescent="0.3">
      <c r="A62" s="74">
        <f>ROWS($12:62)-1</f>
        <v>50</v>
      </c>
      <c r="B62" s="102"/>
      <c r="C62" s="75"/>
      <c r="D62" s="76"/>
      <c r="E62" s="77"/>
      <c r="F62" s="103"/>
      <c r="G62" s="103"/>
      <c r="H62" s="103"/>
      <c r="I62" s="103"/>
      <c r="J62" s="103"/>
      <c r="K62" s="103"/>
      <c r="L62" s="103"/>
      <c r="M62" s="103"/>
      <c r="N62" s="103"/>
      <c r="O62" s="103"/>
      <c r="P62" s="104">
        <f t="shared" si="37"/>
        <v>0</v>
      </c>
      <c r="Q62" s="84"/>
      <c r="R62" s="32">
        <f t="shared" si="58"/>
        <v>0</v>
      </c>
      <c r="S62" s="150">
        <f t="shared" ca="1" si="13"/>
        <v>0</v>
      </c>
      <c r="T62" s="83"/>
      <c r="U62" s="84"/>
      <c r="V62" s="84"/>
      <c r="W62" s="84"/>
      <c r="X62" s="84"/>
      <c r="Y62" s="84"/>
      <c r="Z62" s="84"/>
      <c r="AA62" s="84"/>
      <c r="AB62" s="84"/>
      <c r="AC62" s="84"/>
      <c r="AD62" s="84"/>
      <c r="AE62" s="84"/>
      <c r="AF62" s="84"/>
      <c r="AG62" s="84"/>
      <c r="AH62" s="84"/>
      <c r="AI62" s="84"/>
      <c r="AJ62" s="84"/>
      <c r="AK62" s="84"/>
      <c r="AL62" s="85"/>
      <c r="AM62" s="118">
        <f t="shared" ca="1" si="14"/>
        <v>0</v>
      </c>
      <c r="AN62" s="118">
        <f t="shared" ca="1" si="15"/>
        <v>0</v>
      </c>
      <c r="AO62" s="68">
        <f ca="1">ROUND(+$P62*S62,0)</f>
        <v>0</v>
      </c>
      <c r="AP62" s="68">
        <f t="shared" si="39"/>
        <v>0</v>
      </c>
      <c r="AQ62" s="68">
        <f t="shared" si="40"/>
        <v>0</v>
      </c>
      <c r="AR62" s="68">
        <f t="shared" si="41"/>
        <v>0</v>
      </c>
      <c r="AS62" s="68">
        <f t="shared" si="42"/>
        <v>0</v>
      </c>
      <c r="AT62" s="68">
        <f t="shared" si="43"/>
        <v>0</v>
      </c>
      <c r="AU62" s="68">
        <f t="shared" si="44"/>
        <v>0</v>
      </c>
      <c r="AV62" s="68">
        <f t="shared" si="45"/>
        <v>0</v>
      </c>
      <c r="AW62" s="68">
        <f t="shared" si="46"/>
        <v>0</v>
      </c>
      <c r="AX62" s="68">
        <f t="shared" si="47"/>
        <v>0</v>
      </c>
      <c r="AY62" s="68">
        <f t="shared" si="48"/>
        <v>0</v>
      </c>
      <c r="AZ62" s="68">
        <f t="shared" si="49"/>
        <v>0</v>
      </c>
      <c r="BA62" s="68">
        <f t="shared" si="50"/>
        <v>0</v>
      </c>
      <c r="BB62" s="68">
        <f t="shared" si="51"/>
        <v>0</v>
      </c>
      <c r="BC62" s="68">
        <f t="shared" si="52"/>
        <v>0</v>
      </c>
      <c r="BD62" s="68">
        <f t="shared" si="53"/>
        <v>0</v>
      </c>
      <c r="BE62" s="68">
        <f t="shared" si="54"/>
        <v>0</v>
      </c>
      <c r="BF62" s="68">
        <f t="shared" si="55"/>
        <v>0</v>
      </c>
      <c r="BG62" s="68">
        <f t="shared" si="56"/>
        <v>0</v>
      </c>
      <c r="BH62" s="68">
        <f t="shared" si="57"/>
        <v>0</v>
      </c>
      <c r="BI62" s="68">
        <f t="shared" ca="1" si="59"/>
        <v>0</v>
      </c>
      <c r="BJ62" s="68">
        <f t="shared" ca="1" si="36"/>
        <v>0</v>
      </c>
    </row>
    <row r="63" spans="1:62" x14ac:dyDescent="0.3">
      <c r="A63" s="87"/>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row>
    <row r="64" spans="1:62" x14ac:dyDescent="0.3">
      <c r="B64" s="2" t="s">
        <v>38</v>
      </c>
      <c r="E64" s="32">
        <f t="shared" ref="E64:P64" si="60">SUM(E13:E63)</f>
        <v>0</v>
      </c>
      <c r="F64" s="32">
        <f t="shared" si="60"/>
        <v>0</v>
      </c>
      <c r="G64" s="32">
        <f t="shared" si="60"/>
        <v>0</v>
      </c>
      <c r="H64" s="32">
        <f t="shared" si="60"/>
        <v>0</v>
      </c>
      <c r="I64" s="32">
        <f t="shared" si="60"/>
        <v>0</v>
      </c>
      <c r="J64" s="32">
        <f t="shared" si="60"/>
        <v>0</v>
      </c>
      <c r="K64" s="32">
        <f t="shared" si="60"/>
        <v>0</v>
      </c>
      <c r="L64" s="32">
        <f t="shared" si="60"/>
        <v>0</v>
      </c>
      <c r="M64" s="32">
        <f t="shared" si="60"/>
        <v>0</v>
      </c>
      <c r="N64" s="32">
        <f t="shared" si="60"/>
        <v>0</v>
      </c>
      <c r="O64" s="32">
        <f t="shared" si="60"/>
        <v>0</v>
      </c>
      <c r="P64" s="32">
        <f t="shared" si="60"/>
        <v>0</v>
      </c>
      <c r="R64" s="32">
        <f>SUM(R13:R63)</f>
        <v>0</v>
      </c>
      <c r="S64" s="32">
        <f t="shared" ref="S64:BJ64" ca="1" si="61">SUM(S13:S63)</f>
        <v>0</v>
      </c>
      <c r="T64" s="32">
        <f t="shared" si="61"/>
        <v>0</v>
      </c>
      <c r="U64" s="32">
        <f t="shared" si="61"/>
        <v>0</v>
      </c>
      <c r="V64" s="32">
        <f t="shared" si="61"/>
        <v>0</v>
      </c>
      <c r="W64" s="32">
        <f t="shared" si="61"/>
        <v>0</v>
      </c>
      <c r="X64" s="32">
        <f t="shared" si="61"/>
        <v>0</v>
      </c>
      <c r="Y64" s="32">
        <f t="shared" si="61"/>
        <v>0</v>
      </c>
      <c r="Z64" s="32">
        <f t="shared" si="61"/>
        <v>0</v>
      </c>
      <c r="AA64" s="32">
        <f t="shared" si="61"/>
        <v>0</v>
      </c>
      <c r="AB64" s="32">
        <f t="shared" si="61"/>
        <v>0</v>
      </c>
      <c r="AC64" s="32">
        <f t="shared" si="61"/>
        <v>0</v>
      </c>
      <c r="AD64" s="32">
        <f t="shared" si="61"/>
        <v>0</v>
      </c>
      <c r="AE64" s="32">
        <f t="shared" si="61"/>
        <v>0</v>
      </c>
      <c r="AF64" s="32">
        <f t="shared" si="61"/>
        <v>0</v>
      </c>
      <c r="AG64" s="32">
        <f t="shared" si="61"/>
        <v>0</v>
      </c>
      <c r="AH64" s="32">
        <f t="shared" si="61"/>
        <v>0</v>
      </c>
      <c r="AI64" s="32">
        <f t="shared" si="61"/>
        <v>0</v>
      </c>
      <c r="AJ64" s="32">
        <f t="shared" si="61"/>
        <v>0</v>
      </c>
      <c r="AK64" s="32">
        <f t="shared" si="61"/>
        <v>0</v>
      </c>
      <c r="AL64" s="32">
        <f t="shared" si="61"/>
        <v>0</v>
      </c>
      <c r="AM64" s="32"/>
      <c r="AN64" s="32"/>
      <c r="AO64" s="32">
        <f t="shared" ca="1" si="61"/>
        <v>0</v>
      </c>
      <c r="AP64" s="32">
        <f t="shared" si="61"/>
        <v>0</v>
      </c>
      <c r="AQ64" s="32">
        <f t="shared" si="61"/>
        <v>0</v>
      </c>
      <c r="AR64" s="32">
        <f t="shared" si="61"/>
        <v>0</v>
      </c>
      <c r="AS64" s="32">
        <f t="shared" si="61"/>
        <v>0</v>
      </c>
      <c r="AT64" s="32">
        <f t="shared" si="61"/>
        <v>0</v>
      </c>
      <c r="AU64" s="32">
        <f t="shared" si="61"/>
        <v>0</v>
      </c>
      <c r="AV64" s="32">
        <f t="shared" si="61"/>
        <v>0</v>
      </c>
      <c r="AW64" s="32">
        <f t="shared" si="61"/>
        <v>0</v>
      </c>
      <c r="AX64" s="32">
        <f t="shared" si="61"/>
        <v>0</v>
      </c>
      <c r="AY64" s="32">
        <f t="shared" si="61"/>
        <v>0</v>
      </c>
      <c r="AZ64" s="32">
        <f t="shared" si="61"/>
        <v>0</v>
      </c>
      <c r="BA64" s="32">
        <f t="shared" si="61"/>
        <v>0</v>
      </c>
      <c r="BB64" s="32">
        <f t="shared" si="61"/>
        <v>0</v>
      </c>
      <c r="BC64" s="32">
        <f t="shared" si="61"/>
        <v>0</v>
      </c>
      <c r="BD64" s="32">
        <f t="shared" si="61"/>
        <v>0</v>
      </c>
      <c r="BE64" s="32">
        <f t="shared" si="61"/>
        <v>0</v>
      </c>
      <c r="BF64" s="32">
        <f t="shared" si="61"/>
        <v>0</v>
      </c>
      <c r="BG64" s="32">
        <f t="shared" si="61"/>
        <v>0</v>
      </c>
      <c r="BH64" s="32">
        <f t="shared" si="61"/>
        <v>0</v>
      </c>
      <c r="BI64" s="32">
        <f t="shared" ca="1" si="61"/>
        <v>0</v>
      </c>
      <c r="BJ64" s="32">
        <f t="shared" ca="1" si="61"/>
        <v>0</v>
      </c>
    </row>
    <row r="68" spans="1:61" ht="31.5" x14ac:dyDescent="0.3">
      <c r="A68" s="4" t="s">
        <v>183</v>
      </c>
      <c r="R68" s="121">
        <f>program_short</f>
        <v>0</v>
      </c>
      <c r="AO68" s="109">
        <f t="shared" ref="AO68:BH68" ca="1" si="62">OFFSET(house_anchor,AO$7,0)</f>
        <v>0</v>
      </c>
      <c r="AP68" s="109">
        <f t="shared" ca="1" si="62"/>
        <v>0</v>
      </c>
      <c r="AQ68" s="109">
        <f t="shared" ca="1" si="62"/>
        <v>0</v>
      </c>
      <c r="AR68" s="109">
        <f t="shared" ca="1" si="62"/>
        <v>0</v>
      </c>
      <c r="AS68" s="109">
        <f t="shared" ca="1" si="62"/>
        <v>0</v>
      </c>
      <c r="AT68" s="109">
        <f t="shared" ca="1" si="62"/>
        <v>0</v>
      </c>
      <c r="AU68" s="109">
        <f t="shared" ca="1" si="62"/>
        <v>0</v>
      </c>
      <c r="AV68" s="109">
        <f t="shared" ca="1" si="62"/>
        <v>0</v>
      </c>
      <c r="AW68" s="109">
        <f t="shared" ca="1" si="62"/>
        <v>0</v>
      </c>
      <c r="AX68" s="109">
        <f t="shared" ca="1" si="62"/>
        <v>0</v>
      </c>
      <c r="AY68" s="109">
        <f t="shared" ca="1" si="62"/>
        <v>0</v>
      </c>
      <c r="AZ68" s="109">
        <f t="shared" ca="1" si="62"/>
        <v>0</v>
      </c>
      <c r="BA68" s="109">
        <f t="shared" ca="1" si="62"/>
        <v>0</v>
      </c>
      <c r="BB68" s="109">
        <f t="shared" ca="1" si="62"/>
        <v>0</v>
      </c>
      <c r="BC68" s="109">
        <f t="shared" ca="1" si="62"/>
        <v>0</v>
      </c>
      <c r="BD68" s="109">
        <f t="shared" ca="1" si="62"/>
        <v>0</v>
      </c>
      <c r="BE68" s="109">
        <f t="shared" ca="1" si="62"/>
        <v>0</v>
      </c>
      <c r="BF68" s="109">
        <f t="shared" ca="1" si="62"/>
        <v>0</v>
      </c>
      <c r="BG68" s="109">
        <f t="shared" ca="1" si="62"/>
        <v>0</v>
      </c>
      <c r="BH68" s="109">
        <f t="shared" ca="1" si="62"/>
        <v>0</v>
      </c>
      <c r="BI68" s="109" t="s">
        <v>257</v>
      </c>
    </row>
    <row r="69" spans="1:61" x14ac:dyDescent="0.3">
      <c r="R69" s="30">
        <f>+R64</f>
        <v>0</v>
      </c>
      <c r="AO69" s="30">
        <f t="shared" ref="AO69:BH69" ca="1" si="63">+AO$64</f>
        <v>0</v>
      </c>
      <c r="AP69" s="30">
        <f t="shared" si="63"/>
        <v>0</v>
      </c>
      <c r="AQ69" s="30">
        <f t="shared" si="63"/>
        <v>0</v>
      </c>
      <c r="AR69" s="30">
        <f t="shared" si="63"/>
        <v>0</v>
      </c>
      <c r="AS69" s="30">
        <f t="shared" si="63"/>
        <v>0</v>
      </c>
      <c r="AT69" s="30">
        <f t="shared" si="63"/>
        <v>0</v>
      </c>
      <c r="AU69" s="30">
        <f t="shared" si="63"/>
        <v>0</v>
      </c>
      <c r="AV69" s="30">
        <f t="shared" si="63"/>
        <v>0</v>
      </c>
      <c r="AW69" s="30">
        <f t="shared" si="63"/>
        <v>0</v>
      </c>
      <c r="AX69" s="30">
        <f t="shared" si="63"/>
        <v>0</v>
      </c>
      <c r="AY69" s="30">
        <f t="shared" si="63"/>
        <v>0</v>
      </c>
      <c r="AZ69" s="30">
        <f t="shared" si="63"/>
        <v>0</v>
      </c>
      <c r="BA69" s="30">
        <f t="shared" si="63"/>
        <v>0</v>
      </c>
      <c r="BB69" s="30">
        <f t="shared" si="63"/>
        <v>0</v>
      </c>
      <c r="BC69" s="30">
        <f t="shared" si="63"/>
        <v>0</v>
      </c>
      <c r="BD69" s="30">
        <f t="shared" si="63"/>
        <v>0</v>
      </c>
      <c r="BE69" s="30">
        <f t="shared" si="63"/>
        <v>0</v>
      </c>
      <c r="BF69" s="30">
        <f t="shared" si="63"/>
        <v>0</v>
      </c>
      <c r="BG69" s="30">
        <f t="shared" si="63"/>
        <v>0</v>
      </c>
      <c r="BH69" s="30">
        <f t="shared" si="63"/>
        <v>0</v>
      </c>
      <c r="BI69" s="30">
        <f ca="1">+BI$64</f>
        <v>0</v>
      </c>
    </row>
    <row r="73" spans="1:61" x14ac:dyDescent="0.3">
      <c r="BI73" s="93"/>
    </row>
  </sheetData>
  <sheetProtection sheet="1" objects="1" scenarios="1" autoFilter="0"/>
  <autoFilter ref="A12:R62" xr:uid="{00000000-0009-0000-0000-000008000000}"/>
  <conditionalFormatting sqref="Q1">
    <cfRule type="expression" dxfId="10" priority="9">
      <formula>Q1="ERROR"</formula>
    </cfRule>
  </conditionalFormatting>
  <conditionalFormatting sqref="S1:AN1">
    <cfRule type="expression" dxfId="9" priority="3">
      <formula>S1="ERROR"</formula>
    </cfRule>
  </conditionalFormatting>
  <conditionalFormatting sqref="AN13:AN62">
    <cfRule type="expression" dxfId="8" priority="2">
      <formula>AN13&lt;&gt;0</formula>
    </cfRule>
  </conditionalFormatting>
  <conditionalFormatting sqref="BJ13:BJ62">
    <cfRule type="expression" dxfId="7" priority="1">
      <formula>BJ13&lt;&gt;0</formula>
    </cfRule>
  </conditionalFormatting>
  <dataValidations count="1">
    <dataValidation type="list" allowBlank="1" showInputMessage="1" showErrorMessage="1" sqref="D13:D62" xr:uid="{721F2DE1-E516-4275-9925-CD8A71E47BA9}">
      <formula1>"Yes,No"</formula1>
    </dataValidation>
  </dataValidations>
  <pageMargins left="0.59055118110236227" right="0.39370078740157483" top="0.39370078740157483" bottom="0.59055118110236227" header="0.19685039370078741" footer="0.19685039370078741"/>
  <pageSetup paperSize="8" scale="47" fitToHeight="0" orientation="landscape" horizontalDpi="300" verticalDpi="300" r:id="rId1"/>
  <headerFooter>
    <oddFooter>&amp;L&amp;9&amp;Z&amp;F
&amp;A&amp;R&amp;9Printed &amp;D at &amp;T
Page &amp;P of &amp;N</oddFooter>
  </headerFooter>
  <colBreaks count="2" manualBreakCount="2">
    <brk id="16" max="1048575" man="1"/>
    <brk id="17"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483a505-253e-4255-bdb3-0580ddb56560">
      <UserInfo>
        <DisplayName/>
        <AccountId xsi:nil="true"/>
        <AccountType/>
      </UserInfo>
    </SharedWithUsers>
    <lcf76f155ced4ddcb4097134ff3c332f xmlns="ad110f0c-021f-49e2-9fef-1f78ec1fb85f">
      <Terms xmlns="http://schemas.microsoft.com/office/infopath/2007/PartnerControls"/>
    </lcf76f155ced4ddcb4097134ff3c332f>
    <TaxCatchAll xmlns="b483a505-253e-4255-bdb3-0580ddb5656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D4E1D43A3927F419155D26B5392B62A" ma:contentTypeVersion="18" ma:contentTypeDescription="Create a new document." ma:contentTypeScope="" ma:versionID="d4c8e3bcf63593e7889032071a972478">
  <xsd:schema xmlns:xsd="http://www.w3.org/2001/XMLSchema" xmlns:xs="http://www.w3.org/2001/XMLSchema" xmlns:p="http://schemas.microsoft.com/office/2006/metadata/properties" xmlns:ns2="ad110f0c-021f-49e2-9fef-1f78ec1fb85f" xmlns:ns3="b483a505-253e-4255-bdb3-0580ddb56560" targetNamespace="http://schemas.microsoft.com/office/2006/metadata/properties" ma:root="true" ma:fieldsID="29d616e3deaad49544324b4684a42e61" ns2:_="" ns3:_="">
    <xsd:import namespace="ad110f0c-021f-49e2-9fef-1f78ec1fb85f"/>
    <xsd:import namespace="b483a505-253e-4255-bdb3-0580ddb5656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110f0c-021f-49e2-9fef-1f78ec1fb8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85113c5-7036-4ae5-b6c9-3bc4b8da47f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83a505-253e-4255-bdb3-0580ddb5656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2d39c0e8-6d59-4be9-8c4e-2e04a1dba9fe}" ma:internalName="TaxCatchAll" ma:showField="CatchAllData" ma:web="b483a505-253e-4255-bdb3-0580ddb565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00D042-3088-466D-A2F6-086EAEE752A7}">
  <ds:schemaRefs>
    <ds:schemaRef ds:uri="http://schemas.microsoft.com/office/2006/metadata/properties"/>
    <ds:schemaRef ds:uri="http://schemas.microsoft.com/office/infopath/2007/PartnerControls"/>
    <ds:schemaRef ds:uri="b483a505-253e-4255-bdb3-0580ddb56560"/>
    <ds:schemaRef ds:uri="ad110f0c-021f-49e2-9fef-1f78ec1fb85f"/>
  </ds:schemaRefs>
</ds:datastoreItem>
</file>

<file path=customXml/itemProps2.xml><?xml version="1.0" encoding="utf-8"?>
<ds:datastoreItem xmlns:ds="http://schemas.openxmlformats.org/officeDocument/2006/customXml" ds:itemID="{1CA7065D-91F4-42D3-ADDD-685FC74FE243}">
  <ds:schemaRefs>
    <ds:schemaRef ds:uri="http://schemas.microsoft.com/sharepoint/v3/contenttype/forms"/>
  </ds:schemaRefs>
</ds:datastoreItem>
</file>

<file path=customXml/itemProps3.xml><?xml version="1.0" encoding="utf-8"?>
<ds:datastoreItem xmlns:ds="http://schemas.openxmlformats.org/officeDocument/2006/customXml" ds:itemID="{A9076978-81C6-4901-9034-CFFA92D4D2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110f0c-021f-49e2-9fef-1f78ec1fb85f"/>
    <ds:schemaRef ds:uri="b483a505-253e-4255-bdb3-0580ddb565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111</vt:i4>
      </vt:variant>
    </vt:vector>
  </HeadingPairs>
  <TitlesOfParts>
    <vt:vector size="126" baseType="lpstr">
      <vt:lpstr>Notice</vt:lpstr>
      <vt:lpstr>Conventions</vt:lpstr>
      <vt:lpstr>Information</vt:lpstr>
      <vt:lpstr>Contents</vt:lpstr>
      <vt:lpstr>Version_Control</vt:lpstr>
      <vt:lpstr>Key_Data</vt:lpstr>
      <vt:lpstr>People</vt:lpstr>
      <vt:lpstr>Property</vt:lpstr>
      <vt:lpstr>Vehicles</vt:lpstr>
      <vt:lpstr>Direct_OH</vt:lpstr>
      <vt:lpstr>Capital_Purchases</vt:lpstr>
      <vt:lpstr>Program_Pricing</vt:lpstr>
      <vt:lpstr>Accommodation_Pricing</vt:lpstr>
      <vt:lpstr>Health_Professionals_Pricing</vt:lpstr>
      <vt:lpstr>Multiyear_Pricing</vt:lpstr>
      <vt:lpstr>Property!_FilterDatabase</vt:lpstr>
      <vt:lpstr>Vehicles!_FilterDatabase</vt:lpstr>
      <vt:lpstr>accom_pricing_summary_table</vt:lpstr>
      <vt:lpstr>accom_short_title</vt:lpstr>
      <vt:lpstr>accom_table</vt:lpstr>
      <vt:lpstr>admin_short_title</vt:lpstr>
      <vt:lpstr>agency_uplift_rate</vt:lpstr>
      <vt:lpstr>AL_loading_rate</vt:lpstr>
      <vt:lpstr>AL_propn</vt:lpstr>
      <vt:lpstr>at_work_propn</vt:lpstr>
      <vt:lpstr>capital_by_house_summary</vt:lpstr>
      <vt:lpstr>Capital_Other</vt:lpstr>
      <vt:lpstr>Capital_Property</vt:lpstr>
      <vt:lpstr>Capital_Purchases!Capital_summary_table</vt:lpstr>
      <vt:lpstr>Capital_Total</vt:lpstr>
      <vt:lpstr>Capital_Vehicle</vt:lpstr>
      <vt:lpstr>comm_short_title</vt:lpstr>
      <vt:lpstr>corp_short_title</vt:lpstr>
      <vt:lpstr>Multiyear_Pricing!Cost_Increase</vt:lpstr>
      <vt:lpstr>cost_type_anchor</vt:lpstr>
      <vt:lpstr>cost_type_counta</vt:lpstr>
      <vt:lpstr>cost_type_list</vt:lpstr>
      <vt:lpstr>CPV_CSI</vt:lpstr>
      <vt:lpstr>current_rev</vt:lpstr>
      <vt:lpstr>Direct_OH</vt:lpstr>
      <vt:lpstr>direct_oh_by_house_summary_table</vt:lpstr>
      <vt:lpstr>direct_oh_summary_table</vt:lpstr>
      <vt:lpstr>direct_people_by_house_summary_table</vt:lpstr>
      <vt:lpstr>direct_people_summary_table</vt:lpstr>
      <vt:lpstr>dpa</vt:lpstr>
      <vt:lpstr>dpw</vt:lpstr>
      <vt:lpstr>DSO</vt:lpstr>
      <vt:lpstr>emp_type_list</vt:lpstr>
      <vt:lpstr>emp_type_table</vt:lpstr>
      <vt:lpstr>fnpa</vt:lpstr>
      <vt:lpstr>full_programs_table</vt:lpstr>
      <vt:lpstr>fundraising_short_title</vt:lpstr>
      <vt:lpstr>Hidden_column_warning</vt:lpstr>
      <vt:lpstr>house_anchor</vt:lpstr>
      <vt:lpstr>hp_classn_anchor</vt:lpstr>
      <vt:lpstr>hp_classn_counta</vt:lpstr>
      <vt:lpstr>hp_classn_list</vt:lpstr>
      <vt:lpstr>hp_cost_header</vt:lpstr>
      <vt:lpstr>hp_emp_type</vt:lpstr>
      <vt:lpstr>hp_emp_type_anchor</vt:lpstr>
      <vt:lpstr>hp_emp_type_and_classn_anchor</vt:lpstr>
      <vt:lpstr>hp_emp_type_counta</vt:lpstr>
      <vt:lpstr>hp_emp_type_list</vt:lpstr>
      <vt:lpstr>hp_people_direct</vt:lpstr>
      <vt:lpstr>hp_people_indirect</vt:lpstr>
      <vt:lpstr>hp_pricing_summary_table</vt:lpstr>
      <vt:lpstr>hp_sdu_table</vt:lpstr>
      <vt:lpstr>hp_short_title</vt:lpstr>
      <vt:lpstr>hpsdupa</vt:lpstr>
      <vt:lpstr>inactive</vt:lpstr>
      <vt:lpstr>indirect_people_by_house_summary_table</vt:lpstr>
      <vt:lpstr>indirect_people_summary_table</vt:lpstr>
      <vt:lpstr>Length_of_Funding__Years</vt:lpstr>
      <vt:lpstr>LSL_rate</vt:lpstr>
      <vt:lpstr>model_start_year</vt:lpstr>
      <vt:lpstr>people_direct</vt:lpstr>
      <vt:lpstr>people_indirect</vt:lpstr>
      <vt:lpstr>people_summary_table</vt:lpstr>
      <vt:lpstr>PH_propn</vt:lpstr>
      <vt:lpstr>Key_Data!Print_Area</vt:lpstr>
      <vt:lpstr>Notice!Print_Area</vt:lpstr>
      <vt:lpstr>Direct_OH!Print_Titles</vt:lpstr>
      <vt:lpstr>Key_Data!Print_Titles</vt:lpstr>
      <vt:lpstr>People!Print_Titles</vt:lpstr>
      <vt:lpstr>Property!Print_Titles</vt:lpstr>
      <vt:lpstr>Vehicles!Print_Titles</vt:lpstr>
      <vt:lpstr>program_anchor</vt:lpstr>
      <vt:lpstr>program_list</vt:lpstr>
      <vt:lpstr>program_SDU</vt:lpstr>
      <vt:lpstr>Multiyear_Pricing!program_sdu_price</vt:lpstr>
      <vt:lpstr>program_sdu_price</vt:lpstr>
      <vt:lpstr>program_short</vt:lpstr>
      <vt:lpstr>program_title</vt:lpstr>
      <vt:lpstr>program_title_anchor</vt:lpstr>
      <vt:lpstr>programs_table</vt:lpstr>
      <vt:lpstr>Prop_Description</vt:lpstr>
      <vt:lpstr>Prop_NP_flag</vt:lpstr>
      <vt:lpstr>Prop_Ref</vt:lpstr>
      <vt:lpstr>Property_All</vt:lpstr>
      <vt:lpstr>property_by_house_summary_table</vt:lpstr>
      <vt:lpstr>property_summary_table</vt:lpstr>
      <vt:lpstr>property_table</vt:lpstr>
      <vt:lpstr>property_total</vt:lpstr>
      <vt:lpstr>ptax_rate</vt:lpstr>
      <vt:lpstr>rev_counta</vt:lpstr>
      <vt:lpstr>rev_list</vt:lpstr>
      <vt:lpstr>rev_offset_anchor</vt:lpstr>
      <vt:lpstr>SDU_peryear</vt:lpstr>
      <vt:lpstr>SL_propn</vt:lpstr>
      <vt:lpstr>super_rate</vt:lpstr>
      <vt:lpstr>swhpa</vt:lpstr>
      <vt:lpstr>swhpfn</vt:lpstr>
      <vt:lpstr>swhpw</vt:lpstr>
      <vt:lpstr>title</vt:lpstr>
      <vt:lpstr>ubdpa</vt:lpstr>
      <vt:lpstr>Veh_Description</vt:lpstr>
      <vt:lpstr>Veh_NP_flag</vt:lpstr>
      <vt:lpstr>Veh_Ref</vt:lpstr>
      <vt:lpstr>vehicle_total</vt:lpstr>
      <vt:lpstr>vehicles_by_house_summary_table</vt:lpstr>
      <vt:lpstr>vehicles_summary_table</vt:lpstr>
      <vt:lpstr>version</vt:lpstr>
      <vt:lpstr>wcomp_rate</vt:lpstr>
      <vt:lpstr>wpa</vt:lpstr>
      <vt:lpstr>wpfn</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Costing and Pricing Tool</dc:title>
  <dc:subject/>
  <dc:creator/>
  <cp:keywords/>
  <dc:description/>
  <cp:lastPrinted>2014-02-03T14:02:59Z</cp:lastPrinted>
  <dcterms:created xsi:type="dcterms:W3CDTF">2013-10-09T00:45:03Z</dcterms:created>
  <dcterms:modified xsi:type="dcterms:W3CDTF">2025-06-06T05:59:33Z</dcterms:modified>
  <cp:category/>
  <cp:contentStatus>Final (version 3.1)</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escription" linkTarget="Prop_Description">
    <vt:lpwstr/>
  </property>
  <property fmtid="{D5CDD505-2E9C-101B-9397-08002B2CF9AE}" pid="3" name="NP_flag" linkTarget="Prop_NP_flag">
    <vt:lpwstr/>
  </property>
  <property fmtid="{D5CDD505-2E9C-101B-9397-08002B2CF9AE}" pid="4" name="Ref" linkTarget="Prop_Ref">
    <vt:r8>1</vt:r8>
  </property>
  <property fmtid="{D5CDD505-2E9C-101B-9397-08002B2CF9AE}" pid="5" name="MediaServiceImageTags">
    <vt:lpwstr/>
  </property>
  <property fmtid="{D5CDD505-2E9C-101B-9397-08002B2CF9AE}" pid="6" name="ContentTypeId">
    <vt:lpwstr>0x0101003D4E1D43A3927F419155D26B5392B62A</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